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025" firstSheet="8" activeTab="8"/>
  </bookViews>
  <sheets>
    <sheet name="ПФХД" sheetId="1" r:id="rId1"/>
    <sheet name="вспом. табл." sheetId="2" r:id="rId2"/>
    <sheet name="закупки" sheetId="3" r:id="rId3"/>
    <sheet name="доход от иной прин деят" sheetId="4" r:id="rId4"/>
    <sheet name="аренда" sheetId="5" r:id="rId5"/>
    <sheet name="возмещение" sheetId="6" r:id="rId6"/>
    <sheet name="гранты" sheetId="7" r:id="rId7"/>
    <sheet name="родител." sheetId="8" r:id="rId8"/>
    <sheet name="внебюджет" sheetId="9" r:id="rId9"/>
    <sheet name="субвенция" sheetId="10" r:id="rId10"/>
    <sheet name="Z" sheetId="11" r:id="rId11"/>
    <sheet name="субсидия" sheetId="12" r:id="rId12"/>
    <sheet name="7" sheetId="13" r:id="rId13"/>
    <sheet name="1210821090" sheetId="14" r:id="rId14"/>
    <sheet name="1211821190 ст.225" sheetId="15" r:id="rId15"/>
    <sheet name="1211121130" sheetId="16" r:id="rId16"/>
    <sheet name="обоснование" sheetId="17" r:id="rId17"/>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3">'1210821090'!$A$1:$K$56</definedName>
    <definedName name="_xlnm.Print_Area" localSheetId="15">'1211121130'!$A$1:$J$36</definedName>
    <definedName name="_xlnm.Print_Area" localSheetId="14">'1211821190 ст.225'!$A$1:$J$34</definedName>
    <definedName name="_xlnm.Print_Area" localSheetId="12">'7'!$A$1:$K$54</definedName>
    <definedName name="_xlnm.Print_Area" localSheetId="10">'Z'!$A$1:$K$58</definedName>
    <definedName name="_xlnm.Print_Area" localSheetId="8">'внебюджет'!$A$1:$K$111</definedName>
    <definedName name="_xlnm.Print_Area" localSheetId="1">'вспом. табл.'!$A$1:$FE$202</definedName>
    <definedName name="_xlnm.Print_Area" localSheetId="2">'закупки'!$A$2:$FK$82</definedName>
    <definedName name="_xlnm.Print_Area" localSheetId="0">'ПФХД'!$A$1:$FE$91</definedName>
    <definedName name="_xlnm.Print_Area" localSheetId="7">'родител.'!$A$1:$I$54</definedName>
    <definedName name="_xlnm.Print_Area" localSheetId="9">'субвенция'!$A$1:$K$140</definedName>
    <definedName name="_xlnm.Print_Area" localSheetId="11">'субсидия'!$A$1:$K$255</definedName>
  </definedNames>
  <calcPr fullCalcOnLoad="1"/>
</workbook>
</file>

<file path=xl/sharedStrings.xml><?xml version="1.0" encoding="utf-8"?>
<sst xmlns="http://schemas.openxmlformats.org/spreadsheetml/2006/main" count="2215" uniqueCount="779">
  <si>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</si>
  <si>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</si>
  <si>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</si>
  <si>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</si>
  <si>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</si>
  <si>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</si>
  <si>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</si>
  <si>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</si>
  <si>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</si>
  <si>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</si>
  <si>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</si>
  <si>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</si>
  <si>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</si>
  <si>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</si>
  <si>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</si>
  <si>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</si>
  <si>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</si>
  <si>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</si>
  <si>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</si>
  <si>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</si>
  <si>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</si>
  <si>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</si>
  <si>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</si>
  <si>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</si>
  <si>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</si>
  <si>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</si>
  <si>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</si>
  <si>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</si>
  <si>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</si>
  <si>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</si>
  <si>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</si>
  <si>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</si>
  <si>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</si>
  <si>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</si>
  <si>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</si>
  <si>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</si>
  <si>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</si>
  <si>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</si>
  <si>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</si>
  <si>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</si>
  <si>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</si>
  <si>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</si>
  <si>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</si>
  <si>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</si>
  <si>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</si>
  <si>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</si>
  <si>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</si>
  <si>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</si>
  <si>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</si>
  <si>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</si>
  <si>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</si>
  <si>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</si>
  <si>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</si>
  <si>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</si>
  <si>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</si>
  <si>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</si>
  <si>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</si>
  <si>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</si>
  <si>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</si>
  <si>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</si>
  <si>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</si>
  <si>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</si>
  <si>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</si>
  <si>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</si>
  <si>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</si>
  <si>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</si>
  <si>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</si>
  <si>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</si>
  <si>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</si>
  <si>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</si>
  <si>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</si>
  <si>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</si>
  <si>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</si>
  <si>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</si>
  <si>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</si>
  <si>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</si>
  <si>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</si>
  <si>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</si>
  <si>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</si>
  <si>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</si>
  <si>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</si>
  <si>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</si>
  <si>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</si>
  <si>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</si>
  <si>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</si>
  <si>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</si>
  <si>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</si>
  <si>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</si>
  <si>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</si>
  <si>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</si>
  <si>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</si>
  <si>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</si>
  <si>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</si>
  <si>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</si>
  <si>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</si>
  <si>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</si>
  <si>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</si>
  <si>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</si>
  <si>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</si>
  <si>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</si>
  <si>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</si>
  <si>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</si>
  <si>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</si>
  <si>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</si>
  <si>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</si>
  <si>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</si>
  <si>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</si>
  <si>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</si>
  <si>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</si>
  <si>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</si>
  <si>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</si>
  <si>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</si>
  <si>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</si>
  <si>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</si>
  <si>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</si>
  <si>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</si>
  <si>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</si>
  <si>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</si>
  <si>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</si>
  <si>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</si>
  <si>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</si>
  <si>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</si>
  <si>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</si>
  <si>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</si>
  <si>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</si>
  <si>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</si>
  <si>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</si>
  <si>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</si>
  <si>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</si>
  <si>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</si>
  <si>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</si>
  <si>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</si>
  <si>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</si>
  <si>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</si>
  <si>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</si>
  <si>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</si>
  <si>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</si>
  <si>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</si>
  <si>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</si>
  <si>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</si>
  <si>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</si>
  <si>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</si>
  <si>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</si>
  <si>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</si>
  <si>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</si>
  <si>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</si>
  <si>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</si>
  <si>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</si>
  <si>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</si>
  <si>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</si>
  <si>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</si>
  <si>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</si>
  <si>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</si>
  <si>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</si>
  <si>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</si>
  <si>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</si>
  <si>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</si>
  <si>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</si>
  <si>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</si>
  <si>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</si>
  <si>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</si>
  <si>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</si>
  <si>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</si>
  <si>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</si>
  <si>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</si>
  <si>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</si>
  <si>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</si>
  <si>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</si>
  <si>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</si>
  <si>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</si>
  <si>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</si>
  <si>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</si>
  <si>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</si>
  <si>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</si>
  <si>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</si>
  <si>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</si>
  <si>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</si>
  <si>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</si>
  <si>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</si>
  <si>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</si>
  <si>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</si>
  <si>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</si>
  <si>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</si>
  <si>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</si>
  <si>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</si>
  <si>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</si>
  <si>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</si>
  <si>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</si>
  <si>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</si>
  <si>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</si>
  <si>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</si>
  <si>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</si>
  <si>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</si>
  <si>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</si>
  <si>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</si>
  <si>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</si>
  <si>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</si>
  <si>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</si>
  <si>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</si>
  <si>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</si>
  <si>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</si>
  <si>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</si>
  <si>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</si>
  <si>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</si>
  <si>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</si>
  <si>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</si>
  <si>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</si>
  <si>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</si>
  <si>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</si>
  <si>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</si>
  <si>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</si>
  <si>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</si>
  <si>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</si>
  <si>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</si>
  <si>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</si>
  <si>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</si>
  <si>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</si>
  <si>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</si>
  <si>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</si>
  <si>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</si>
  <si>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</si>
  <si>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</si>
  <si>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</si>
  <si>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</si>
  <si>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</si>
  <si>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</si>
  <si>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</si>
  <si>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</si>
  <si>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</si>
  <si>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</si>
  <si>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</si>
  <si>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</si>
  <si>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</si>
  <si>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</si>
  <si>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</si>
  <si>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</si>
  <si>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</si>
  <si>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</si>
  <si>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</si>
  <si>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</si>
  <si>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</si>
  <si>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</si>
  <si>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</si>
  <si>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</si>
  <si>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</si>
  <si>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</si>
  <si>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</si>
  <si>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</si>
  <si>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</si>
  <si>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</si>
  <si>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</si>
  <si>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</si>
  <si>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</si>
  <si>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</si>
  <si>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</si>
  <si>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</si>
  <si>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</si>
  <si>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</si>
  <si>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</si>
  <si>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</si>
  <si>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</si>
  <si>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</si>
  <si>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</si>
  <si>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</si>
  <si>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</si>
  <si>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</si>
  <si>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</si>
  <si>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</si>
  <si>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</si>
  <si>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</si>
  <si>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</si>
  <si>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</si>
  <si>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</si>
  <si>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</si>
  <si>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</si>
  <si>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</si>
  <si>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</si>
  <si>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</si>
  <si>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</si>
  <si>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</si>
  <si>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</si>
  <si>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</si>
  <si>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</si>
  <si>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</si>
  <si>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</si>
  <si>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</si>
  <si>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</si>
  <si>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</si>
  <si>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2023</t>
  </si>
  <si>
    <t>2024</t>
  </si>
  <si>
    <t>в том числе:
за счет субсидий, предоставляемых на финансовое обеспечение выполнения муниципального задания</t>
  </si>
  <si>
    <t>26321.4</t>
  </si>
  <si>
    <t>26321.5</t>
  </si>
  <si>
    <t>26321.6</t>
  </si>
  <si>
    <t>26321.7</t>
  </si>
  <si>
    <t>26321.8</t>
  </si>
  <si>
    <t>26321.9</t>
  </si>
  <si>
    <t>26321.10</t>
  </si>
  <si>
    <t>26321.11</t>
  </si>
  <si>
    <t>26321.12</t>
  </si>
  <si>
    <t>Начальник Управления образования города Пензы</t>
  </si>
  <si>
    <t>Суммы принудительного изъятия</t>
  </si>
  <si>
    <t>211</t>
  </si>
  <si>
    <t>04.02.000</t>
  </si>
  <si>
    <t>1210521010</t>
  </si>
  <si>
    <t>1212353030</t>
  </si>
  <si>
    <t>1210376210</t>
  </si>
  <si>
    <t>1210476240</t>
  </si>
  <si>
    <t>266</t>
  </si>
  <si>
    <t>213</t>
  </si>
  <si>
    <t>265</t>
  </si>
  <si>
    <t>263</t>
  </si>
  <si>
    <t>291</t>
  </si>
  <si>
    <t>9940090300</t>
  </si>
  <si>
    <t>293</t>
  </si>
  <si>
    <t>296</t>
  </si>
  <si>
    <t>297</t>
  </si>
  <si>
    <t>225</t>
  </si>
  <si>
    <t>1211221140</t>
  </si>
  <si>
    <t>226</t>
  </si>
  <si>
    <t>221</t>
  </si>
  <si>
    <t>222</t>
  </si>
  <si>
    <t>223</t>
  </si>
  <si>
    <t>04.15.000</t>
  </si>
  <si>
    <t>1210921170</t>
  </si>
  <si>
    <t>227</t>
  </si>
  <si>
    <t>310</t>
  </si>
  <si>
    <t>342</t>
  </si>
  <si>
    <t>343</t>
  </si>
  <si>
    <t>1210621030</t>
  </si>
  <si>
    <t>344</t>
  </si>
  <si>
    <t>345</t>
  </si>
  <si>
    <t>346</t>
  </si>
  <si>
    <t>349</t>
  </si>
  <si>
    <t>Обоснование (расчет) доходов от использования собственности (аренда)</t>
  </si>
  <si>
    <t>Наименование дохода</t>
  </si>
  <si>
    <t>Плата (тариф, ставка) арендной платы за единицу площади ( объект), руб.</t>
  </si>
  <si>
    <t>Планируемый объем предоставления имущества в аренду (в натуральных показателях)</t>
  </si>
  <si>
    <t>Объем планируемых поступлений, руб.</t>
  </si>
  <si>
    <t>на 20___ г.  текущий финансовый год</t>
  </si>
  <si>
    <t xml:space="preserve">на 20___ г.  первый год планового периода </t>
  </si>
  <si>
    <t xml:space="preserve">на 20___г.  второй год планового периода </t>
  </si>
  <si>
    <t>Остаток денежных средств, сложившийся на 01.01.20___г.</t>
  </si>
  <si>
    <t>_</t>
  </si>
  <si>
    <t>Кредиторская задолженность, сложившаяся на 01.01.20___г.  по доходам, а также полученные на начало текущего финансового года предварительные платежи (аванс)</t>
  </si>
  <si>
    <t>Недвижимое имущество,всего:</t>
  </si>
  <si>
    <t>…</t>
  </si>
  <si>
    <t>Движимое имущество,всего:</t>
  </si>
  <si>
    <r>
      <t>Выплаты, уменьшающие доход, всего:</t>
    </r>
    <r>
      <rPr>
        <sz val="11"/>
        <color indexed="10"/>
        <rFont val="Times New Roman"/>
        <family val="1"/>
      </rPr>
      <t>*</t>
    </r>
  </si>
  <si>
    <t>в том числе:                                             налог на прибыль</t>
  </si>
  <si>
    <t>Планируемый остаток на конец отчетного финансового года</t>
  </si>
  <si>
    <t>ИТОГО:</t>
  </si>
  <si>
    <t xml:space="preserve">              "___" ______________________ 20___г.</t>
  </si>
  <si>
    <t>Обоснование (расчет) доходов в виде возмещения расходов, понесенных в связи с эксплуатацией государственного (муниципального) имущества</t>
  </si>
  <si>
    <t>Планируемая стоимость услуг (возмещаемых расходов), руб.</t>
  </si>
  <si>
    <t xml:space="preserve">Расчеты (обоснования) выплат к плану финансово-хозяйственной деятельности муниципального бюджетного и автономного учреждения </t>
  </si>
  <si>
    <t>Код видов расходов</t>
  </si>
  <si>
    <t>________________________________________________________________________</t>
  </si>
  <si>
    <t xml:space="preserve">Источник финансового обеспечения </t>
  </si>
  <si>
    <t>____________________________________</t>
  </si>
  <si>
    <t xml:space="preserve">1. Расчеты (обоснования) выплат персоналу </t>
  </si>
  <si>
    <t>1.1. Расчеты (обоснования) расходов на оплату труда</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</si>
  <si>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</si>
  <si>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</si>
  <si>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</si>
  <si>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t>
  </si>
  <si>
    <t>Фонд оплаты труда в год, руб 20___г</t>
  </si>
  <si>
    <t>всего</t>
  </si>
  <si>
    <t>по должностному окладу</t>
  </si>
  <si>
    <t>по выплатам компенсационного характера</t>
  </si>
  <si>
    <t>по выплатам стимулирующего характера</t>
  </si>
  <si>
    <t>итого</t>
  </si>
  <si>
    <t>1.2. Расчеты (обоснования) выплат персоналу при направлении в служебные командировки</t>
  </si>
  <si>
    <t>№ п/п</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</si>
  <si>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</si>
  <si>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</si>
  <si>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</si>
  <si>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</si>
  <si>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 20____ г</t>
  </si>
  <si>
    <t>1.3.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</si>
  <si>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</si>
  <si>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</si>
  <si>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Страховые взносы в Пенсионный фонд Российской Федерации, всего</t>
  </si>
  <si>
    <t>по ставке 22,0%</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</si>
  <si>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</si>
  <si>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</si>
  <si>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</si>
  <si>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всего (по ставке 5,1%)</t>
  </si>
  <si>
    <t>2. Расчеты (обоснования) расходов на социальные и иные выплаты населению</t>
  </si>
  <si>
    <t>Размер одной выплаты, руб.</t>
  </si>
  <si>
    <t>Количество 
выплат в год</t>
  </si>
  <si>
    <t>Сумма, руб. 
 20____ г</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</si>
  <si>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</si>
  <si>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</si>
  <si>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</si>
  <si>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</si>
  <si>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20________г</t>
  </si>
  <si>
    <t>4. Расчет (обоснование) прочих расходов 
(кроме расходов на закупку товаров, работ, услуг)</t>
  </si>
  <si>
    <t>Размер одной выплаты, руб</t>
  </si>
  <si>
    <t>Общая сумма выплат,  руб. 
20________г</t>
  </si>
  <si>
    <t>5. Расчет (обоснование) расходов на закупку товаров, работ, услуг</t>
  </si>
  <si>
    <t>5.1. Расчет (обоснование) расходов на оплату услуг связи</t>
  </si>
  <si>
    <t>Количество номеров, минут, точек доступа в интернет</t>
  </si>
  <si>
    <t>Количество платежей в год</t>
  </si>
  <si>
    <t>Стоимость за единицу, руб.</t>
  </si>
  <si>
    <t>Сумма,  руб. 
20________г</t>
  </si>
  <si>
    <t>5.2. Расчет (обоснование) расходов на оплату транспортных услуг</t>
  </si>
  <si>
    <t>Количество 
услуг 
перевозки</t>
  </si>
  <si>
    <t>Цена услуги перевозки, 
руб.</t>
  </si>
  <si>
    <t>5.3. Расчет (обоснование) расходов на оплату коммунальных услуг</t>
  </si>
  <si>
    <t>Размер потребления ресурсов</t>
  </si>
  <si>
    <t>Тариф 
(с учетом НДС), руб.</t>
  </si>
  <si>
    <t>Индексация, 
%</t>
  </si>
  <si>
    <t>5.4. Расчет (обоснование) расходов на оплату аренды имущества</t>
  </si>
  <si>
    <t>Количество</t>
  </si>
  <si>
    <t>Ставка 
арендной 
платы</t>
  </si>
  <si>
    <t>Стоимость 
с учетом НДС, 
руб.
20________г</t>
  </si>
  <si>
    <t>5.5. Расчет (обоснование) расходов на оплату работ, услуг по содержанию имущества</t>
  </si>
  <si>
    <t>Наименование расходов, расчет</t>
  </si>
  <si>
    <t>Количество договоров</t>
  </si>
  <si>
    <t>Средняя стоимость, руб.</t>
  </si>
  <si>
    <t>Сумма
20________г</t>
  </si>
  <si>
    <t>5.6. Расчет (обоснование) расходов на оплату прочих работ, услуг</t>
  </si>
  <si>
    <t>5.7. Расчет (обоснование) расходов на приобретение основных средств, материальных запасов</t>
  </si>
  <si>
    <t>ВСЕГО</t>
  </si>
  <si>
    <t xml:space="preserve">    (должность)</t>
  </si>
  <si>
    <t xml:space="preserve">     (подпись)</t>
  </si>
  <si>
    <t xml:space="preserve">                              (расшифровка подписи)</t>
  </si>
  <si>
    <t xml:space="preserve">   (должность)</t>
  </si>
  <si>
    <t>ани</t>
  </si>
  <si>
    <t xml:space="preserve">Обоснование (расчет) доходов от иной приносящей доход деятельности </t>
  </si>
  <si>
    <t>Справочно:</t>
  </si>
  <si>
    <t>Среднее количество поступлений (дней) за последние три года</t>
  </si>
  <si>
    <t>Численность контингента, получающих услугу, чел.</t>
  </si>
  <si>
    <t>Плата (тариф, ставка)  за единицу услуги (работы), руб.</t>
  </si>
  <si>
    <t>Размер поступлений за последние три года</t>
  </si>
  <si>
    <t>Платные дополнительные услуги,всего:</t>
  </si>
  <si>
    <t xml:space="preserve">в том числе: </t>
  </si>
  <si>
    <t xml:space="preserve">Плата, взимаемая с родителей (законных представителей) за присмотр и уход за детьми, осваивающими образовательные программы дошкольного образования </t>
  </si>
  <si>
    <t>Питание сотрудников в дошкольных образовательных учреждениях</t>
  </si>
  <si>
    <t>Доход от реализации продуктов питания, произведенных столовой общеобразовательного учреждения</t>
  </si>
  <si>
    <t>Родительская плата за обеспечение отдыха и оздоровления обучающихся в лагерях с дневным пребыванием в каникулярное время</t>
  </si>
  <si>
    <t>Доход от реализации путевок в загородный оздоровительный лагерь</t>
  </si>
  <si>
    <t>Возмещение расходов от ФСС</t>
  </si>
  <si>
    <r>
      <t>Выплаты, уменьшающие доход, всего:</t>
    </r>
    <r>
      <rPr>
        <sz val="10"/>
        <color indexed="10"/>
        <rFont val="Times New Roman"/>
        <family val="1"/>
      </rPr>
      <t>*</t>
    </r>
  </si>
  <si>
    <t>Сведения о нормативно-правовых актах, устанавливающих размер платы (тарифа) платной дополнительной услуги</t>
  </si>
  <si>
    <t xml:space="preserve">Вид </t>
  </si>
  <si>
    <t xml:space="preserve"> Номер</t>
  </si>
  <si>
    <t>Наименование</t>
  </si>
  <si>
    <t>Обоснование (расчет) прочих доходов, грантов и пожертвований</t>
  </si>
  <si>
    <t>Наименование дохода (источник поступления)</t>
  </si>
  <si>
    <t xml:space="preserve">            Руководитель учреждения</t>
  </si>
  <si>
    <t>________________________</t>
  </si>
  <si>
    <t>_______________________________</t>
  </si>
  <si>
    <t>__________________________________</t>
  </si>
  <si>
    <t xml:space="preserve">  "___" ______________________ 20___г.</t>
  </si>
  <si>
    <t>ФЗП на 01.01.2022</t>
  </si>
  <si>
    <t>1.</t>
  </si>
  <si>
    <t>2.</t>
  </si>
  <si>
    <t>3.</t>
  </si>
  <si>
    <t>Административно-управленческий персонал</t>
  </si>
  <si>
    <t>Педагогический персонал</t>
  </si>
  <si>
    <t>Прочий персонал</t>
  </si>
  <si>
    <t>1210121020</t>
  </si>
  <si>
    <t>12101Z1053</t>
  </si>
  <si>
    <t>1210171053</t>
  </si>
  <si>
    <t>1211121130</t>
  </si>
  <si>
    <t>1211821190</t>
  </si>
  <si>
    <t>1210821090</t>
  </si>
  <si>
    <t>Муниципальное бюджетное дошкольное образовательное учреждение детский сад № 99 города Пензы "Карусель"</t>
  </si>
  <si>
    <t>Е.Е.Бубнова</t>
  </si>
  <si>
    <t>42-53-59</t>
  </si>
  <si>
    <t>заведующий</t>
  </si>
  <si>
    <t>главный бухгалтер</t>
  </si>
  <si>
    <t>И.Д.Десятова</t>
  </si>
  <si>
    <t>бюджет</t>
  </si>
  <si>
    <t>внебюджет</t>
  </si>
  <si>
    <t>целевые</t>
  </si>
  <si>
    <t>Наименование учреждения:   МБДОУ №99 г.Пензы "Карусель"</t>
  </si>
  <si>
    <t>Фонд оплаты труда в год, руб 2024 г</t>
  </si>
  <si>
    <t>Фонд оплаты труда в год, руб 2023 г</t>
  </si>
  <si>
    <t>Сумма, руб. 
(гр. 3 x гр. 4 x 
гр. 5) 2023 г</t>
  </si>
  <si>
    <t>Сумма, руб. 
(гр. 3 x гр. 4 x 
гр. 5) 2024 г</t>
  </si>
  <si>
    <t>Сумма исчисленного 
налога, подлежащего 
уплате, руб. 
2024г</t>
  </si>
  <si>
    <t>Сумма,  руб. 
2023 г</t>
  </si>
  <si>
    <t>Сумма,  руб. 
2024 г</t>
  </si>
  <si>
    <t>Сумма,  руб. 
2023г</t>
  </si>
  <si>
    <t>Сумма
2023 г</t>
  </si>
  <si>
    <t>Сумма
2024 г</t>
  </si>
  <si>
    <t>Родительская плата за детей до 3-х лет</t>
  </si>
  <si>
    <t>Родительская плата за детей от 3-7 лет</t>
  </si>
  <si>
    <t>матерей одиночек</t>
  </si>
  <si>
    <t>из многодетных семей</t>
  </si>
  <si>
    <t>родителей инвалидов</t>
  </si>
  <si>
    <t>итого:</t>
  </si>
  <si>
    <t>гл.бухгалтер</t>
  </si>
  <si>
    <t xml:space="preserve">
Исполнитель    ___________</t>
  </si>
  <si>
    <t>оплата электроэнергии</t>
  </si>
  <si>
    <t>ремонт компьютера</t>
  </si>
  <si>
    <t>Обслуживание программы 1-С</t>
  </si>
  <si>
    <t>Приобретение основных средств:</t>
  </si>
  <si>
    <t>Приобретение мягкого инвентаря:</t>
  </si>
  <si>
    <t>Прочие материальные запасы:</t>
  </si>
  <si>
    <t>папка файловый вкладыш</t>
  </si>
  <si>
    <t>ручка шариковая</t>
  </si>
  <si>
    <t>Приносящая доход деятельность</t>
  </si>
  <si>
    <t>2020г.</t>
  </si>
  <si>
    <t>2021г.</t>
  </si>
  <si>
    <t>Кредиторская задолженность, сложившаяся на 01.01.2022г.  по доходам, а также полученные на начало текущего финансового года предварительные платежи (аванс)</t>
  </si>
  <si>
    <t>Остаток денежных средств, сложившийся на 01.01.2022г.</t>
  </si>
  <si>
    <t>ПДУ "Сказка в ладошках"</t>
  </si>
  <si>
    <t>ПДУ "Непоседы"</t>
  </si>
  <si>
    <t>ПДУ "Волшебная кисточка"</t>
  </si>
  <si>
    <t>ПДУ "Топотушки"</t>
  </si>
  <si>
    <t>ПДУ "Очумелые ручки"</t>
  </si>
  <si>
    <t>ПДУ "Юные звезды"</t>
  </si>
  <si>
    <t>ПДУ "Речецветик"</t>
  </si>
  <si>
    <t>ПДУ "Веселая аэробика"</t>
  </si>
  <si>
    <t>ПДУ "Клякса"</t>
  </si>
  <si>
    <t>ПДУ "Эрудит"</t>
  </si>
  <si>
    <t>ПДУ "Веснушки"</t>
  </si>
  <si>
    <t>ПДУ "Праздник детства"</t>
  </si>
  <si>
    <t>Кол-во детей со 100% оплатой до 3-х лет</t>
  </si>
  <si>
    <t>Кол-во детей со 100% оплатой от 3-7 лет</t>
  </si>
  <si>
    <t>Освобожд. от оплаты 100% оплатой от 3-7 лет</t>
  </si>
  <si>
    <t>Постановление Администрации города Пензы</t>
  </si>
  <si>
    <t>1451/6</t>
  </si>
  <si>
    <t>об установлении тарифов на дополнительные платные образовательные услуги, предоставляемые муниципальному бюджетному дошкольному учреждению детский сад №99 города Пензы "Карусель"</t>
  </si>
  <si>
    <t>Сумма, руб. 
 2023 г</t>
  </si>
  <si>
    <t>Сумма, руб. 
 2024 г</t>
  </si>
  <si>
    <t>Пособия по л/листам (3 дня)</t>
  </si>
  <si>
    <t>Заведующий</t>
  </si>
  <si>
    <t>МБДОУ №99 г.Пензы "Карусель"</t>
  </si>
  <si>
    <t>Обучение педработников</t>
  </si>
  <si>
    <t xml:space="preserve">Сортер Геометрия Геометрический сортер </t>
  </si>
  <si>
    <t xml:space="preserve">Конструктор Цветной городок 8 дет голубой </t>
  </si>
  <si>
    <t xml:space="preserve">Конструктор Строитель 52 эл.в ведёрке </t>
  </si>
  <si>
    <t xml:space="preserve">Набор строительных инструментов </t>
  </si>
  <si>
    <t xml:space="preserve">Автомобиль - кран с манипулятором </t>
  </si>
  <si>
    <t xml:space="preserve">Игровой набор Любимый доктор свет+звук </t>
  </si>
  <si>
    <t xml:space="preserve">Логическая Чудо - Пирамидка Пирамидка </t>
  </si>
  <si>
    <t xml:space="preserve">Каталка-сортер Гусеничка Каталка-сортер - </t>
  </si>
  <si>
    <t xml:space="preserve">Тачка №3 Игрушка </t>
  </si>
  <si>
    <t>Лейка средняя Детская лейка</t>
  </si>
  <si>
    <t xml:space="preserve">Набор Пожарный в/п 38*19*5 см </t>
  </si>
  <si>
    <t xml:space="preserve">Домашняя лаборатория Юный химик </t>
  </si>
  <si>
    <t xml:space="preserve">Игра Конфетки и монетки </t>
  </si>
  <si>
    <t xml:space="preserve">Игра Я различаю звуки </t>
  </si>
  <si>
    <t>Набор "Бытовая техника"</t>
  </si>
  <si>
    <t xml:space="preserve">Эля 23 Весна Кукла </t>
  </si>
  <si>
    <t>Паром Балтик + Автомобиль Мини</t>
  </si>
  <si>
    <t>Игра 3D Мемори Зверюшки</t>
  </si>
  <si>
    <t xml:space="preserve">Настольная игра №57 Часы и распорядок дня </t>
  </si>
  <si>
    <t>Настольная игра №54 Умные кубики</t>
  </si>
  <si>
    <t xml:space="preserve">Конструктор Молекулы 140 дет ТМ Тимошка </t>
  </si>
  <si>
    <t xml:space="preserve">Игрушка Падающая башня мини </t>
  </si>
  <si>
    <t xml:space="preserve">Вкладыши больше-меньше Лошадки </t>
  </si>
  <si>
    <t xml:space="preserve">Рамка вкладыш Теремок </t>
  </si>
  <si>
    <t xml:space="preserve">Рамка вкладыш Волк и семеро козлят </t>
  </si>
  <si>
    <t>Театр магнитный Теремок Магнитный театр "</t>
  </si>
  <si>
    <t>Вместе весело играть Альбом</t>
  </si>
  <si>
    <t>Конструктор Макси Весёлая ферма</t>
  </si>
  <si>
    <t xml:space="preserve">Игра-ходилка с фишками для малышей. </t>
  </si>
  <si>
    <t xml:space="preserve">Игра-ходилка с фишками. Народы мира. </t>
  </si>
  <si>
    <t xml:space="preserve">Игра Путешествие в страну Арифметики </t>
  </si>
  <si>
    <t>Игра Готов ли ты к школе?</t>
  </si>
  <si>
    <t xml:space="preserve">Игра Готов ли ты к школе? </t>
  </si>
  <si>
    <t xml:space="preserve">Игра Числовые домики Занимательная игра </t>
  </si>
  <si>
    <t xml:space="preserve">Игра Картинки, слова, схемы </t>
  </si>
  <si>
    <t xml:space="preserve">Игра У нас в школе </t>
  </si>
  <si>
    <t xml:space="preserve">Настенная карта Российская Федерация </t>
  </si>
  <si>
    <t xml:space="preserve">Настенная карта для детей Мой мир </t>
  </si>
  <si>
    <t xml:space="preserve">Картотека предметные картинки </t>
  </si>
  <si>
    <t xml:space="preserve">Конструктор магнитный Транспорт, 92 детали </t>
  </si>
  <si>
    <t xml:space="preserve">Обучающий плакат Сказочная Азбука </t>
  </si>
  <si>
    <t>Игра Знаю все профессии!</t>
  </si>
  <si>
    <t xml:space="preserve">Настольная игра считаем до пяти </t>
  </si>
  <si>
    <t xml:space="preserve">Игра Готов ли ты к школе? (Окружающий мир) </t>
  </si>
  <si>
    <t xml:space="preserve">Игра Картинки, звуки, игра-лото </t>
  </si>
  <si>
    <t>Бюджет Пензенской области</t>
  </si>
  <si>
    <t>Бюджет города Пензы</t>
  </si>
  <si>
    <t>абоненская плата</t>
  </si>
  <si>
    <t>поминутная плата</t>
  </si>
  <si>
    <t>интернет</t>
  </si>
  <si>
    <t>оплата тепловой энергии</t>
  </si>
  <si>
    <t>итого по расходу 247:</t>
  </si>
  <si>
    <t>оплата водоснабжения</t>
  </si>
  <si>
    <t>оплата водоотведения</t>
  </si>
  <si>
    <t>услуги по обращению с ТКО</t>
  </si>
  <si>
    <t>итого по расходу 244:</t>
  </si>
  <si>
    <t>дератизация помещения</t>
  </si>
  <si>
    <t>техобслуживание АПС и мониторинг</t>
  </si>
  <si>
    <t>850,00 руб.*2 зд.*12 мес.= 20400,00</t>
  </si>
  <si>
    <t>техобслуживание радиомодема и ПС</t>
  </si>
  <si>
    <t>1100,00 руб.*2 зд.*12 мес.= 26400,00</t>
  </si>
  <si>
    <t>техобслуживание узла учета тепл.эн.</t>
  </si>
  <si>
    <t>1605,26 руб.*2 зд.*12 мес.= 38526,24</t>
  </si>
  <si>
    <t>техобслуживание видеонаблюдения</t>
  </si>
  <si>
    <t>250,00 руб.*6 камер*12 мес.= 18000,00</t>
  </si>
  <si>
    <t>замер сопротивления</t>
  </si>
  <si>
    <t>услуги по опрессовке отопит.системы</t>
  </si>
  <si>
    <t>10000,00 руб.*2 зд.*1 мес.= 20000,00</t>
  </si>
  <si>
    <t>замена пролетов на лестнич. маршах</t>
  </si>
  <si>
    <t>100000,00 руб. * 1 мес.= 100000,00</t>
  </si>
  <si>
    <t>поверка весов и гирь</t>
  </si>
  <si>
    <t>6200,00 руб.*1 мес.= 6200,00</t>
  </si>
  <si>
    <t>очистка кровли от снега</t>
  </si>
  <si>
    <t>противопожарные мероприятия</t>
  </si>
  <si>
    <t>18000,00 руб. * 1 мес.= 18000,00</t>
  </si>
  <si>
    <t>8000,00 руб.*1 мес.= 8500,00</t>
  </si>
  <si>
    <t>тревожная кнопка</t>
  </si>
  <si>
    <t>3591,58 руб.*2 зд.*12 мес.= 86198,40</t>
  </si>
  <si>
    <t>медосмотр сотрудников</t>
  </si>
  <si>
    <t>женщины:</t>
  </si>
  <si>
    <t>71 чел.* 1150,00 руб. = 81650,00</t>
  </si>
  <si>
    <t>мужчины:</t>
  </si>
  <si>
    <t>8 чел. * 1050,00 руб. = 8400,00</t>
  </si>
  <si>
    <t>рентген:</t>
  </si>
  <si>
    <t>79 чел.* 160,00 руб. = 12640,00</t>
  </si>
  <si>
    <t>мамография:</t>
  </si>
  <si>
    <t>сопровождение программы 1-С</t>
  </si>
  <si>
    <t>электронная отчетность</t>
  </si>
  <si>
    <t>4500,00 руб.* 1 мес.= 4500,00</t>
  </si>
  <si>
    <t>услуги охраны ЧОП</t>
  </si>
  <si>
    <t>1200,00 руб.* 2 зд.* 247 дн.= 592800,00</t>
  </si>
  <si>
    <t>Питание детей до 3-х лет</t>
  </si>
  <si>
    <t>Питание детей от 3-7 лет</t>
  </si>
  <si>
    <t>Хозтовары:</t>
  </si>
  <si>
    <t>Батарейка аккумуляторная</t>
  </si>
  <si>
    <t>набор для прошивки документов</t>
  </si>
  <si>
    <t>нить лавсановая</t>
  </si>
  <si>
    <t>перчатки полиэтиленовые</t>
  </si>
  <si>
    <t>перчатки хозяйственные</t>
  </si>
  <si>
    <t>стиральный порошок автомат</t>
  </si>
  <si>
    <t>этикетка самоклееющая</t>
  </si>
  <si>
    <t>средство для мытья зеркала, стекла</t>
  </si>
  <si>
    <t>Канцтовары:</t>
  </si>
  <si>
    <t>Блок дя записей</t>
  </si>
  <si>
    <t>Корректор</t>
  </si>
  <si>
    <t>Лоток вертикальный</t>
  </si>
  <si>
    <t>Пленка для ламинирования</t>
  </si>
  <si>
    <t>стикеры</t>
  </si>
  <si>
    <t>блокнот</t>
  </si>
  <si>
    <t>файл</t>
  </si>
  <si>
    <t>Моющие средства:</t>
  </si>
  <si>
    <t>Мыло хозяйственное</t>
  </si>
  <si>
    <t>Сода кальценированная  800гр.</t>
  </si>
  <si>
    <t>Полотно нетканное</t>
  </si>
  <si>
    <t>Чистящий порошок Пемолюкс</t>
  </si>
  <si>
    <t>Дезсредство Хлортаб</t>
  </si>
  <si>
    <t>Мешки для мусора</t>
  </si>
  <si>
    <t>Губка для посуды</t>
  </si>
  <si>
    <t>Стружка д/ посуды</t>
  </si>
  <si>
    <t>Салфетки бумажные</t>
  </si>
  <si>
    <t>Пемос авторитет порошок</t>
  </si>
  <si>
    <t>Моющие средства Ника-супер</t>
  </si>
  <si>
    <t>Бумага туалетная</t>
  </si>
  <si>
    <t>Мыло детское Весна</t>
  </si>
  <si>
    <t>Стиральный порошок Ушастый нянь</t>
  </si>
  <si>
    <t>маска защитная</t>
  </si>
  <si>
    <t>дезсредство Ника</t>
  </si>
  <si>
    <t>прочий текущий ремонт помещения</t>
  </si>
  <si>
    <t>630358,00 руб.*1 мес.= 630358,00</t>
  </si>
  <si>
    <t>974 0701 1210821090 244 342</t>
  </si>
  <si>
    <t>974 0701 1211121130 244 225</t>
  </si>
  <si>
    <t>канцтовары</t>
  </si>
  <si>
    <t>Пособия по б/листам (3 дня)</t>
  </si>
  <si>
    <t>26321</t>
  </si>
  <si>
    <t>26421.1</t>
  </si>
  <si>
    <t>26421.2</t>
  </si>
  <si>
    <t>26421.3</t>
  </si>
  <si>
    <t>января</t>
  </si>
  <si>
    <t>09</t>
  </si>
  <si>
    <t>25</t>
  </si>
  <si>
    <t>09.01.2023</t>
  </si>
  <si>
    <t>974 0709 1211821190 244 225</t>
  </si>
  <si>
    <t>2025</t>
  </si>
  <si>
    <t>2022г.</t>
  </si>
  <si>
    <t>на 2023 г.  текущий финансовый год</t>
  </si>
  <si>
    <t xml:space="preserve">на 2024г.  первый год планового периода </t>
  </si>
  <si>
    <t xml:space="preserve">на 2025г.  второй год планового периода </t>
  </si>
  <si>
    <t xml:space="preserve">на 2024 г.  первый год планового периода </t>
  </si>
  <si>
    <t xml:space="preserve">на 2025 г.  второй год планового периода </t>
  </si>
  <si>
    <t>-</t>
  </si>
  <si>
    <t>Освобожд.от оплаты 50% оплатой до 3-х лет одинокие матери</t>
  </si>
  <si>
    <t>Освобожд. от оплаты 50% оплатой от 3-7 лет одинокие матери</t>
  </si>
  <si>
    <t>Освобожд. от оплаты 50% оплатой до 3-х лет многодетные</t>
  </si>
  <si>
    <t>Освобожд. от оплаты 50% оплатой от 3-7 лет многодетные</t>
  </si>
  <si>
    <t>32д*80,00руб.*246дн = 513760,00</t>
  </si>
  <si>
    <t>168д*92,00руб.*246дн = 4317560,00</t>
  </si>
  <si>
    <t>2д*40,00руб.*246дн = 29640,00</t>
  </si>
  <si>
    <t>3д*46,00руб.*246дн = 56810,00</t>
  </si>
  <si>
    <t>11д*46,00руб.*246дн = 159068,00</t>
  </si>
  <si>
    <t>дети и родителей инвалидов</t>
  </si>
  <si>
    <t>3д*0,00руб.*246дн = 0,00</t>
  </si>
  <si>
    <t>Сумма
2025 г</t>
  </si>
  <si>
    <t>30</t>
  </si>
  <si>
    <t>декабря</t>
  </si>
  <si>
    <t>30.12.2022</t>
  </si>
  <si>
    <t xml:space="preserve"> " 30 "  декабря    2022 г.</t>
  </si>
  <si>
    <t>среднее количество указанных поступлений за 2020-2022гг.</t>
  </si>
  <si>
    <t xml:space="preserve">Обучение сотрудников </t>
  </si>
  <si>
    <t xml:space="preserve">моющие и дезсредства </t>
  </si>
  <si>
    <t>Сумма, руб. 
(гр. 3 x гр. 4 x 
гр. 5) 2023г</t>
  </si>
  <si>
    <t>Сумма, руб. 
(гр. 3 x гр. 4 x 
гр. 5) 2025 г</t>
  </si>
  <si>
    <t>Сумма,  руб. 
2024г</t>
  </si>
  <si>
    <t>Сумма,  руб. 
2025г</t>
  </si>
  <si>
    <t>9976,00руб*4 мес.=39904,00</t>
  </si>
  <si>
    <t>заправка катриждей</t>
  </si>
  <si>
    <t>6 шт.*300,00* 12 мес. = 21600,00</t>
  </si>
  <si>
    <t>6 чел.*1600,00= 9600,00</t>
  </si>
  <si>
    <t>2818,00,00руб.* 8 мес = 22544,00</t>
  </si>
  <si>
    <t>Настройка операционной системы</t>
  </si>
  <si>
    <t>3478,37 руб.*8 мес.= 27826,96</t>
  </si>
  <si>
    <t>Приобретение строительных
 материалов:</t>
  </si>
  <si>
    <t>ФЗП на 01.01.2023г.</t>
  </si>
  <si>
    <t>Фонд оплаты труда в год, руб 2025 г</t>
  </si>
  <si>
    <t>Сумма, руб. 
(гр. 3 x гр. 4 x 
гр. 5) 2024г</t>
  </si>
  <si>
    <t>ФЗП на 01.08.2023г.</t>
  </si>
  <si>
    <t>премия</t>
  </si>
  <si>
    <t>ФЗП на 01.09.2023г.</t>
  </si>
  <si>
    <t>ФЗП на 01.12.2023г.</t>
  </si>
  <si>
    <t>Сумма, руб. 
 2025 г</t>
  </si>
  <si>
    <t>2700,00 руб.*11 чел.= 29700,00</t>
  </si>
  <si>
    <t>213,00 руб.* 1 чел.= 213,00</t>
  </si>
  <si>
    <t>Игра Домашние животные</t>
  </si>
  <si>
    <t>Сумма исчисленного 
налога, подлежащего 
уплате, руб. 
2023 г</t>
  </si>
  <si>
    <t>Сумма исчисленного 
налога, подлежащего 
уплате, руб. 
2025г</t>
  </si>
  <si>
    <t>Сумма,  руб. 
2025 г</t>
  </si>
  <si>
    <t>ФЗП на 01.12.2023</t>
  </si>
  <si>
    <t>0,20 руб.*27012,00 м2 * 12 мес.=6482,40</t>
  </si>
  <si>
    <t>техобслуживание средств охраны</t>
  </si>
  <si>
    <t>9600,00 * 1 мес.=9600,00</t>
  </si>
  <si>
    <t>дезинсекция помещения</t>
  </si>
  <si>
    <t>299,89 руб.*2 зд.*12 мес.= 7197,36</t>
  </si>
  <si>
    <t>аварийно-диспетчерское обслуживание</t>
  </si>
  <si>
    <t>4237,29 руб.*2 зд.*12 мес.= 101694,96</t>
  </si>
  <si>
    <t>техобслуживание оборудования</t>
  </si>
  <si>
    <t>2000,00 руб.*12 мес.= 48000,00</t>
  </si>
  <si>
    <t>26000,04 руб.* 1 мес.= 26000,04</t>
  </si>
  <si>
    <t>44 чел.* 250,00 руб. = 11000,00</t>
  </si>
  <si>
    <t>ультразвуковое исследование</t>
  </si>
  <si>
    <t>2818,00 руб.*4 мес.= 11272,00</t>
  </si>
  <si>
    <t>37 дн.*18,66 руб.*246 дн.=169843,32</t>
  </si>
  <si>
    <t>58:29:4003008:63</t>
  </si>
  <si>
    <t>58:29:4003008:18</t>
  </si>
  <si>
    <t>24,955 м3*548,72*12 мес.=164319,69</t>
  </si>
  <si>
    <t>негативное воздействие на ЦСВ</t>
  </si>
  <si>
    <t>ФЗП на 01.10.2022</t>
  </si>
  <si>
    <t>детей-инвалидов</t>
  </si>
  <si>
    <t>11 д*46,00 руб.*246 дн = 124476,00</t>
  </si>
  <si>
    <t>2 д*40,00 руб.*246 дн = 19680,00</t>
  </si>
  <si>
    <t>3 д*46,00 руб.*246 дн = 33948,00</t>
  </si>
  <si>
    <t>2 д*92,00 руб.*246 дн = 45265,00</t>
  </si>
  <si>
    <t>1 д*80,00 руб.*246 дн = 19680,00</t>
  </si>
  <si>
    <t>1 д*92,00руб.*246 дн = 22632,00</t>
  </si>
  <si>
    <t>300 000,00руб.*1 мес.= 300000,00</t>
  </si>
  <si>
    <t>139</t>
  </si>
  <si>
    <t>оплата теплоэнергии</t>
  </si>
  <si>
    <t>185 дн.*23,33 руб.*246 дн.=1061747,68</t>
  </si>
  <si>
    <t>А.В.Маркова</t>
  </si>
  <si>
    <t>ФЗП на 01.10.2023г.</t>
  </si>
  <si>
    <t xml:space="preserve">Расчеты (обоснования) выплат к плану финансово-хозяйственной деятельности муниципального
 бюджетного и автономного учреждения </t>
  </si>
  <si>
    <t>текущий ремонт рабочего места для охраны</t>
  </si>
  <si>
    <t>Фонд оплаты труда в год, руб 2025г</t>
  </si>
  <si>
    <t>Приносящая  доход  деятельность</t>
  </si>
  <si>
    <r>
      <t xml:space="preserve">Наименование учреждения:               </t>
    </r>
    <r>
      <rPr>
        <b/>
        <sz val="11"/>
        <color indexed="8"/>
        <rFont val="Times New Roman"/>
        <family val="1"/>
      </rPr>
      <t xml:space="preserve"> МБДОУ № 99 г.Пензы "Карусель"</t>
    </r>
  </si>
  <si>
    <t>1д*0,00 руб.*246 дн = 0,00</t>
  </si>
  <si>
    <t>Страховые взносы на обязательное социальное страхование от несчастных случаев на производстве и профессиональных заболеваний по ставке 0,2%</t>
  </si>
  <si>
    <t>Расчеты по единому страховому тарифу по ставке 30,0 %</t>
  </si>
  <si>
    <t>Межрегиональная инспекция Федеральная налоговой службы по управлению долгом, всего</t>
  </si>
  <si>
    <t>Налог на имущество с коэф. 0,05</t>
  </si>
  <si>
    <t>Налог на землю с коэф.0,05</t>
  </si>
  <si>
    <t>Налог на имущество с коэф.платн. 0,05%</t>
  </si>
  <si>
    <t>Налог на землю с коэф.платн. 0,05%</t>
  </si>
  <si>
    <t>1.3. Расчеты (обоснования) страховых взносов на обязательное социальное страхование на выплаты по оплате труда работников</t>
  </si>
  <si>
    <t>Социальный фонд России</t>
  </si>
  <si>
    <t xml:space="preserve">4.  </t>
  </si>
  <si>
    <t>Резерв отпусков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</si>
</sst>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00"/>
    <numFmt numFmtId="176" formatCode="0.000"/>
  </numFmts>
  <fonts count="8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b/>
      <i/>
      <sz val="8"/>
      <name val="Times New Roman"/>
      <family val="1"/>
    </font>
    <font>
      <sz val="10"/>
      <name val="Times New Roman"/>
      <family val="1"/>
    </font>
    <font>
      <sz val="11"/>
      <color indexed="10"/>
      <name val="Times New Roman"/>
      <family val="1"/>
    </font>
    <font>
      <sz val="10"/>
      <color indexed="10"/>
      <name val="Times New Roman"/>
      <family val="1"/>
    </font>
    <font>
      <sz val="11"/>
      <name val="Times New Roman"/>
      <family val="1"/>
    </font>
    <font>
      <sz val="9"/>
      <name val="Times New Roman"/>
      <family val="1"/>
    </font>
    <font>
      <u val="single"/>
      <sz val="11"/>
      <name val="Times New Roman"/>
      <family val="1"/>
    </font>
    <font>
      <b/>
      <sz val="7"/>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u val="single"/>
      <sz val="11"/>
      <color indexed="8"/>
      <name val="Times New Roman"/>
      <family val="1"/>
    </font>
    <font>
      <i/>
      <sz val="11"/>
      <color indexed="8"/>
      <name val="Times New Roman"/>
      <family val="1"/>
    </font>
    <font>
      <sz val="9"/>
      <color indexed="8"/>
      <name val="Times New Roman"/>
      <family val="1"/>
    </font>
    <font>
      <b/>
      <i/>
      <sz val="11"/>
      <color indexed="8"/>
      <name val="Times New Roman"/>
      <family val="1"/>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u val="single"/>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u val="single"/>
      <sz val="11"/>
      <color theme="1"/>
      <name val="Times New Roman"/>
      <family val="1"/>
    </font>
    <font>
      <i/>
      <sz val="11"/>
      <color theme="1"/>
      <name val="Times New Roman"/>
      <family val="1"/>
    </font>
    <font>
      <b/>
      <sz val="11"/>
      <color theme="1"/>
      <name val="Times New Roman"/>
      <family val="1"/>
    </font>
    <font>
      <sz val="9"/>
      <color theme="1"/>
      <name val="Times New Roman"/>
      <family val="1"/>
    </font>
    <font>
      <b/>
      <i/>
      <sz val="11"/>
      <color theme="1"/>
      <name val="Times New Roman"/>
      <family val="1"/>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val="single"/>
      <sz val="11"/>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bottom style="thin"/>
    </border>
    <border>
      <left style="thin"/>
      <right/>
      <top style="medium"/>
      <bottom style="medium"/>
    </border>
    <border>
      <left/>
      <right/>
      <top style="medium"/>
      <bottom style="medium"/>
    </border>
    <border>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8"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598">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4" fontId="1"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68" fillId="0" borderId="0" xfId="0" applyFont="1" applyAlignment="1">
      <alignment horizontal="center" vertical="center" wrapText="1"/>
    </xf>
    <xf numFmtId="0" fontId="15" fillId="0" borderId="0" xfId="0" applyNumberFormat="1" applyFont="1" applyBorder="1" applyAlignment="1">
      <alignment horizontal="center"/>
    </xf>
    <xf numFmtId="0" fontId="3" fillId="0" borderId="0" xfId="0" applyNumberFormat="1" applyFont="1" applyBorder="1" applyAlignment="1">
      <alignment/>
    </xf>
    <xf numFmtId="0" fontId="68" fillId="0" borderId="18" xfId="0" applyFont="1" applyBorder="1" applyAlignment="1">
      <alignment horizontal="center" vertical="center" wrapText="1"/>
    </xf>
    <xf numFmtId="4" fontId="68" fillId="0" borderId="18" xfId="0" applyNumberFormat="1" applyFont="1" applyBorder="1" applyAlignment="1">
      <alignment horizontal="center" vertical="center" wrapText="1"/>
    </xf>
    <xf numFmtId="0" fontId="69" fillId="0" borderId="18" xfId="0" applyFont="1" applyBorder="1" applyAlignment="1">
      <alignment horizontal="center" vertical="center" wrapText="1"/>
    </xf>
    <xf numFmtId="4" fontId="70" fillId="0" borderId="18" xfId="0" applyNumberFormat="1" applyFont="1" applyBorder="1" applyAlignment="1">
      <alignment horizontal="right" wrapText="1"/>
    </xf>
    <xf numFmtId="0" fontId="70" fillId="0" borderId="0" xfId="0" applyFont="1" applyAlignment="1">
      <alignment horizontal="center" vertical="center" wrapText="1"/>
    </xf>
    <xf numFmtId="0" fontId="70" fillId="0" borderId="18" xfId="0" applyFont="1" applyBorder="1" applyAlignment="1">
      <alignment horizontal="center" vertical="center" wrapText="1"/>
    </xf>
    <xf numFmtId="4" fontId="68" fillId="0" borderId="18" xfId="0" applyNumberFormat="1" applyFont="1" applyBorder="1" applyAlignment="1">
      <alignment horizontal="right" wrapText="1"/>
    </xf>
    <xf numFmtId="0" fontId="71" fillId="0" borderId="18" xfId="0" applyFont="1" applyBorder="1" applyAlignment="1">
      <alignment horizontal="center" wrapText="1"/>
    </xf>
    <xf numFmtId="4" fontId="71" fillId="0" borderId="18" xfId="0" applyNumberFormat="1" applyFont="1" applyBorder="1" applyAlignment="1">
      <alignment horizontal="right" wrapText="1"/>
    </xf>
    <xf numFmtId="0" fontId="71" fillId="0" borderId="0" xfId="0" applyFont="1" applyAlignment="1">
      <alignment horizontal="center" vertical="center" wrapText="1"/>
    </xf>
    <xf numFmtId="0" fontId="1" fillId="0" borderId="19" xfId="0" applyNumberFormat="1" applyFont="1" applyBorder="1" applyAlignment="1">
      <alignment/>
    </xf>
    <xf numFmtId="0" fontId="1" fillId="0" borderId="0" xfId="0" applyNumberFormat="1" applyFont="1" applyBorder="1" applyAlignment="1">
      <alignment/>
    </xf>
    <xf numFmtId="0" fontId="68" fillId="0" borderId="0" xfId="0" applyFont="1" applyBorder="1" applyAlignment="1">
      <alignment horizontal="center" vertical="center" wrapText="1"/>
    </xf>
    <xf numFmtId="0" fontId="15" fillId="0" borderId="20" xfId="0" applyNumberFormat="1" applyFont="1" applyBorder="1" applyAlignment="1">
      <alignment vertical="top"/>
    </xf>
    <xf numFmtId="0" fontId="4" fillId="0" borderId="0" xfId="0" applyNumberFormat="1" applyFont="1" applyBorder="1" applyAlignment="1">
      <alignment vertical="top"/>
    </xf>
    <xf numFmtId="0" fontId="15" fillId="0" borderId="20" xfId="0" applyNumberFormat="1" applyFont="1" applyBorder="1" applyAlignment="1">
      <alignment horizontal="center" vertical="top"/>
    </xf>
    <xf numFmtId="0" fontId="68" fillId="0" borderId="0" xfId="0" applyFont="1" applyAlignment="1">
      <alignment horizontal="left" vertical="center" wrapText="1"/>
    </xf>
    <xf numFmtId="0" fontId="68" fillId="0" borderId="0" xfId="0" applyFont="1" applyAlignment="1">
      <alignment/>
    </xf>
    <xf numFmtId="0" fontId="68" fillId="0" borderId="0" xfId="0" applyFont="1" applyAlignment="1">
      <alignment/>
    </xf>
    <xf numFmtId="0" fontId="68" fillId="0" borderId="0" xfId="0" applyFont="1" applyAlignment="1">
      <alignment horizontal="left"/>
    </xf>
    <xf numFmtId="0" fontId="71" fillId="0" borderId="0" xfId="0" applyFont="1" applyAlignment="1">
      <alignment horizontal="left"/>
    </xf>
    <xf numFmtId="0" fontId="71" fillId="0" borderId="0" xfId="0" applyFont="1" applyAlignment="1">
      <alignment/>
    </xf>
    <xf numFmtId="0" fontId="72" fillId="0" borderId="0" xfId="0" applyFont="1" applyAlignment="1">
      <alignment/>
    </xf>
    <xf numFmtId="0" fontId="72" fillId="0" borderId="18" xfId="0" applyFont="1" applyBorder="1" applyAlignment="1">
      <alignment horizontal="center"/>
    </xf>
    <xf numFmtId="0" fontId="72" fillId="0" borderId="18" xfId="0" applyFont="1" applyBorder="1" applyAlignment="1">
      <alignment wrapText="1"/>
    </xf>
    <xf numFmtId="0" fontId="72" fillId="0" borderId="0" xfId="0" applyFont="1" applyAlignment="1">
      <alignment wrapText="1"/>
    </xf>
    <xf numFmtId="0" fontId="68" fillId="0" borderId="18" xfId="0" applyFont="1" applyBorder="1" applyAlignment="1">
      <alignment horizontal="center"/>
    </xf>
    <xf numFmtId="0" fontId="68" fillId="0" borderId="0" xfId="0" applyFont="1" applyAlignment="1">
      <alignment horizontal="center"/>
    </xf>
    <xf numFmtId="0" fontId="68" fillId="0" borderId="18" xfId="0" applyFont="1" applyBorder="1" applyAlignment="1">
      <alignment/>
    </xf>
    <xf numFmtId="0" fontId="72" fillId="0" borderId="18" xfId="0" applyFont="1" applyBorder="1" applyAlignment="1">
      <alignment/>
    </xf>
    <xf numFmtId="0" fontId="68" fillId="0" borderId="18" xfId="0" applyFont="1" applyBorder="1" applyAlignment="1">
      <alignment/>
    </xf>
    <xf numFmtId="0" fontId="71" fillId="0" borderId="0" xfId="0" applyFont="1" applyAlignment="1">
      <alignment/>
    </xf>
    <xf numFmtId="0" fontId="72" fillId="0" borderId="21" xfId="0" applyFont="1" applyBorder="1" applyAlignment="1">
      <alignment/>
    </xf>
    <xf numFmtId="0" fontId="72" fillId="0" borderId="0" xfId="0" applyFont="1" applyAlignment="1">
      <alignment/>
    </xf>
    <xf numFmtId="16" fontId="68" fillId="0" borderId="18" xfId="0" applyNumberFormat="1" applyFont="1" applyBorder="1" applyAlignment="1">
      <alignment/>
    </xf>
    <xf numFmtId="0" fontId="68" fillId="0" borderId="22" xfId="0" applyFont="1" applyBorder="1" applyAlignment="1">
      <alignment/>
    </xf>
    <xf numFmtId="0" fontId="71" fillId="0" borderId="23" xfId="0" applyFont="1" applyBorder="1" applyAlignment="1">
      <alignment/>
    </xf>
    <xf numFmtId="0" fontId="73" fillId="0" borderId="0" xfId="0" applyFont="1" applyAlignment="1">
      <alignment horizontal="center" vertical="center" wrapText="1"/>
    </xf>
    <xf numFmtId="4" fontId="74" fillId="0" borderId="18" xfId="0" applyNumberFormat="1" applyFont="1" applyBorder="1" applyAlignment="1">
      <alignment horizontal="center" vertical="center" wrapText="1"/>
    </xf>
    <xf numFmtId="4" fontId="74" fillId="0" borderId="18" xfId="0" applyNumberFormat="1" applyFont="1" applyBorder="1" applyAlignment="1">
      <alignment horizontal="right" wrapText="1"/>
    </xf>
    <xf numFmtId="0" fontId="68" fillId="0" borderId="0" xfId="0" applyFont="1" applyBorder="1" applyAlignment="1">
      <alignment vertical="center" wrapText="1"/>
    </xf>
    <xf numFmtId="0" fontId="68" fillId="0" borderId="0" xfId="0" applyFont="1" applyAlignment="1">
      <alignment vertical="center" wrapText="1"/>
    </xf>
    <xf numFmtId="0" fontId="68" fillId="0" borderId="18" xfId="0" applyFont="1" applyBorder="1" applyAlignment="1">
      <alignment horizontal="left" vertical="center" wrapText="1"/>
    </xf>
    <xf numFmtId="0" fontId="68" fillId="0" borderId="0" xfId="0" applyFont="1" applyBorder="1" applyAlignment="1">
      <alignment horizontal="left" vertical="center" wrapText="1"/>
    </xf>
    <xf numFmtId="0" fontId="15" fillId="0" borderId="0" xfId="0" applyNumberFormat="1" applyFont="1" applyBorder="1" applyAlignment="1">
      <alignment/>
    </xf>
    <xf numFmtId="0" fontId="74" fillId="0" borderId="0" xfId="0" applyFont="1" applyAlignment="1">
      <alignment vertical="center" wrapText="1"/>
    </xf>
    <xf numFmtId="0" fontId="15" fillId="0" borderId="0" xfId="0" applyNumberFormat="1" applyFont="1" applyBorder="1" applyAlignment="1">
      <alignment horizontal="left" vertical="top"/>
    </xf>
    <xf numFmtId="0" fontId="15" fillId="0" borderId="0" xfId="0" applyNumberFormat="1" applyFont="1" applyBorder="1" applyAlignment="1">
      <alignment horizontal="center" vertical="top"/>
    </xf>
    <xf numFmtId="0" fontId="68" fillId="0" borderId="18" xfId="0" applyFont="1" applyBorder="1" applyAlignment="1">
      <alignment horizontal="right"/>
    </xf>
    <xf numFmtId="4" fontId="68" fillId="0" borderId="18" xfId="0" applyNumberFormat="1" applyFont="1" applyBorder="1" applyAlignment="1">
      <alignment/>
    </xf>
    <xf numFmtId="0" fontId="72" fillId="0" borderId="18" xfId="0" applyFont="1" applyFill="1" applyBorder="1" applyAlignment="1">
      <alignment wrapText="1"/>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8" fillId="0" borderId="0" xfId="0" applyFont="1" applyAlignment="1">
      <alignment horizontal="left" vertical="center" wrapText="1"/>
    </xf>
    <xf numFmtId="0" fontId="68" fillId="0" borderId="0" xfId="0" applyFont="1" applyAlignment="1">
      <alignment horizontal="center"/>
    </xf>
    <xf numFmtId="0" fontId="68" fillId="0" borderId="0" xfId="0" applyFont="1" applyAlignment="1">
      <alignment horizontal="left"/>
    </xf>
    <xf numFmtId="0" fontId="72" fillId="0" borderId="18" xfId="0" applyFont="1" applyBorder="1" applyAlignment="1">
      <alignment horizontal="center"/>
    </xf>
    <xf numFmtId="0" fontId="72" fillId="0" borderId="18" xfId="0" applyFont="1" applyBorder="1" applyAlignment="1">
      <alignment horizontal="center" wrapText="1"/>
    </xf>
    <xf numFmtId="0" fontId="68" fillId="0" borderId="18" xfId="0" applyFont="1" applyBorder="1" applyAlignment="1">
      <alignment horizont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8" fillId="0" borderId="18" xfId="0" applyFont="1" applyBorder="1" applyAlignment="1">
      <alignment horizontal="center"/>
    </xf>
    <xf numFmtId="0" fontId="72" fillId="0" borderId="21" xfId="0" applyFont="1" applyBorder="1" applyAlignment="1">
      <alignment horizontal="center"/>
    </xf>
    <xf numFmtId="0" fontId="72" fillId="0" borderId="18" xfId="0" applyFont="1" applyFill="1" applyBorder="1" applyAlignment="1">
      <alignment horizontal="center" wrapText="1"/>
    </xf>
    <xf numFmtId="0" fontId="68" fillId="0" borderId="18" xfId="0" applyFont="1" applyBorder="1" applyAlignment="1">
      <alignment horizontal="center"/>
    </xf>
    <xf numFmtId="2" fontId="68" fillId="0" borderId="18" xfId="0" applyNumberFormat="1" applyFont="1" applyBorder="1" applyAlignment="1">
      <alignment/>
    </xf>
    <xf numFmtId="0" fontId="68" fillId="0" borderId="24" xfId="0" applyFont="1" applyBorder="1" applyAlignment="1">
      <alignment horizontal="left"/>
    </xf>
    <xf numFmtId="0" fontId="68" fillId="0" borderId="25" xfId="0" applyFont="1" applyBorder="1" applyAlignment="1">
      <alignment horizontal="left"/>
    </xf>
    <xf numFmtId="2" fontId="71" fillId="0" borderId="23" xfId="0" applyNumberFormat="1" applyFont="1" applyBorder="1" applyAlignment="1">
      <alignment/>
    </xf>
    <xf numFmtId="0" fontId="73" fillId="0" borderId="18" xfId="0" applyFont="1" applyBorder="1" applyAlignment="1">
      <alignment/>
    </xf>
    <xf numFmtId="2" fontId="73" fillId="0" borderId="18" xfId="0" applyNumberFormat="1" applyFont="1" applyBorder="1" applyAlignment="1">
      <alignment/>
    </xf>
    <xf numFmtId="0" fontId="18" fillId="0" borderId="19" xfId="0" applyNumberFormat="1" applyFont="1" applyBorder="1" applyAlignment="1">
      <alignment/>
    </xf>
    <xf numFmtId="0" fontId="18" fillId="0" borderId="0" xfId="0" applyNumberFormat="1" applyFont="1" applyBorder="1" applyAlignment="1">
      <alignment/>
    </xf>
    <xf numFmtId="0" fontId="19" fillId="0" borderId="20" xfId="0" applyNumberFormat="1" applyFont="1" applyBorder="1" applyAlignment="1">
      <alignment vertical="top"/>
    </xf>
    <xf numFmtId="0" fontId="19" fillId="0" borderId="0" xfId="0" applyNumberFormat="1" applyFont="1" applyBorder="1" applyAlignment="1">
      <alignment vertical="top"/>
    </xf>
    <xf numFmtId="0" fontId="19" fillId="0" borderId="20" xfId="0" applyNumberFormat="1" applyFont="1" applyBorder="1" applyAlignment="1">
      <alignment horizontal="center" vertical="top"/>
    </xf>
    <xf numFmtId="0" fontId="72" fillId="0" borderId="0" xfId="0" applyFont="1" applyAlignment="1">
      <alignment horizontal="center" vertical="center" wrapText="1"/>
    </xf>
    <xf numFmtId="10" fontId="68" fillId="0" borderId="18" xfId="0" applyNumberFormat="1" applyFont="1" applyBorder="1" applyAlignment="1">
      <alignment/>
    </xf>
    <xf numFmtId="2" fontId="68" fillId="0" borderId="18" xfId="0" applyNumberFormat="1" applyFont="1" applyBorder="1" applyAlignment="1">
      <alignment horizontal="right"/>
    </xf>
    <xf numFmtId="0" fontId="68" fillId="0" borderId="0" xfId="0" applyFont="1" applyAlignment="1">
      <alignment horizontal="center" vertical="center" wrapText="1"/>
    </xf>
    <xf numFmtId="0" fontId="68" fillId="0" borderId="18" xfId="0" applyFont="1" applyBorder="1" applyAlignment="1">
      <alignment horizontal="center"/>
    </xf>
    <xf numFmtId="2" fontId="68" fillId="0" borderId="18" xfId="0" applyNumberFormat="1" applyFont="1" applyBorder="1" applyAlignment="1">
      <alignment horizontal="center"/>
    </xf>
    <xf numFmtId="0" fontId="68" fillId="0" borderId="0" xfId="0" applyFont="1" applyAlignment="1">
      <alignment horizontal="center" vertical="center" wrapText="1"/>
    </xf>
    <xf numFmtId="0" fontId="73" fillId="0" borderId="18" xfId="0" applyFont="1" applyBorder="1" applyAlignment="1">
      <alignment/>
    </xf>
    <xf numFmtId="2" fontId="73" fillId="0" borderId="18" xfId="0" applyNumberFormat="1" applyFont="1" applyBorder="1" applyAlignment="1">
      <alignment horizontal="right"/>
    </xf>
    <xf numFmtId="0" fontId="74" fillId="0" borderId="18" xfId="0" applyFont="1" applyBorder="1" applyAlignment="1">
      <alignment horizontal="left" vertical="center" wrapText="1"/>
    </xf>
    <xf numFmtId="0" fontId="74" fillId="0" borderId="24" xfId="0" applyFont="1" applyBorder="1" applyAlignment="1">
      <alignment horizontal="left" vertical="center" wrapText="1"/>
    </xf>
    <xf numFmtId="0" fontId="75" fillId="0" borderId="24" xfId="0" applyFont="1" applyBorder="1" applyAlignment="1">
      <alignment horizontal="left" vertical="center" wrapText="1"/>
    </xf>
    <xf numFmtId="0" fontId="76" fillId="0" borderId="24" xfId="0" applyFont="1" applyBorder="1" applyAlignment="1">
      <alignment horizontal="left" vertical="center" wrapText="1"/>
    </xf>
    <xf numFmtId="0" fontId="74" fillId="0" borderId="18" xfId="0" applyFont="1" applyBorder="1" applyAlignment="1">
      <alignment horizontal="center" vertical="center" wrapText="1"/>
    </xf>
    <xf numFmtId="4" fontId="75" fillId="0" borderId="18" xfId="0" applyNumberFormat="1" applyFont="1" applyBorder="1" applyAlignment="1">
      <alignment horizontal="right" wrapText="1"/>
    </xf>
    <xf numFmtId="4" fontId="75" fillId="0" borderId="18" xfId="0" applyNumberFormat="1" applyFont="1" applyBorder="1" applyAlignment="1">
      <alignment horizontal="center" vertical="center" wrapText="1"/>
    </xf>
    <xf numFmtId="4" fontId="77" fillId="0" borderId="18" xfId="0" applyNumberFormat="1" applyFont="1" applyBorder="1" applyAlignment="1">
      <alignment horizontal="center" vertical="center" wrapText="1"/>
    </xf>
    <xf numFmtId="174" fontId="74" fillId="0" borderId="18" xfId="0" applyNumberFormat="1" applyFont="1" applyBorder="1" applyAlignment="1">
      <alignment horizontal="right" wrapText="1"/>
    </xf>
    <xf numFmtId="0" fontId="74" fillId="0" borderId="18" xfId="0" applyFont="1" applyBorder="1" applyAlignment="1">
      <alignment horizontal="right" wrapText="1"/>
    </xf>
    <xf numFmtId="0" fontId="75" fillId="0" borderId="18" xfId="0" applyFont="1" applyBorder="1" applyAlignment="1">
      <alignment horizontal="center" vertical="center" wrapText="1"/>
    </xf>
    <xf numFmtId="174" fontId="75" fillId="0" borderId="18" xfId="0" applyNumberFormat="1" applyFont="1" applyBorder="1" applyAlignment="1">
      <alignment horizontal="center" vertical="top" wrapText="1"/>
    </xf>
    <xf numFmtId="0" fontId="68" fillId="0" borderId="0" xfId="0" applyFont="1" applyAlignment="1">
      <alignment horizontal="left" vertical="center" wrapText="1"/>
    </xf>
    <xf numFmtId="0" fontId="15" fillId="0" borderId="0" xfId="0" applyNumberFormat="1" applyFont="1" applyBorder="1" applyAlignment="1">
      <alignment vertical="top"/>
    </xf>
    <xf numFmtId="0" fontId="68" fillId="0" borderId="19" xfId="0" applyFont="1" applyBorder="1" applyAlignment="1">
      <alignment horizontal="center" vertical="center" wrapText="1"/>
    </xf>
    <xf numFmtId="14" fontId="68" fillId="0" borderId="18" xfId="0" applyNumberFormat="1" applyFont="1" applyBorder="1" applyAlignment="1">
      <alignment horizontal="left" vertical="center" wrapText="1"/>
    </xf>
    <xf numFmtId="0" fontId="68" fillId="0" borderId="18" xfId="0" applyFont="1" applyBorder="1" applyAlignment="1">
      <alignment horizontal="center" vertical="center" wrapText="1"/>
    </xf>
    <xf numFmtId="0" fontId="20" fillId="0" borderId="0" xfId="0" applyNumberFormat="1" applyFont="1" applyBorder="1" applyAlignment="1">
      <alignment/>
    </xf>
    <xf numFmtId="2" fontId="75" fillId="0" borderId="18" xfId="0" applyNumberFormat="1" applyFont="1" applyBorder="1" applyAlignment="1">
      <alignment horizontal="right" wrapText="1"/>
    </xf>
    <xf numFmtId="2" fontId="74" fillId="0" borderId="18" xfId="0" applyNumberFormat="1" applyFont="1" applyBorder="1" applyAlignment="1">
      <alignment horizontal="right" wrapText="1"/>
    </xf>
    <xf numFmtId="0" fontId="68" fillId="0" borderId="0" xfId="0" applyFont="1" applyAlignment="1">
      <alignment horizontal="center"/>
    </xf>
    <xf numFmtId="0" fontId="68" fillId="0" borderId="18" xfId="0" applyFont="1" applyBorder="1" applyAlignment="1">
      <alignment horizontal="center"/>
    </xf>
    <xf numFmtId="0" fontId="68" fillId="0" borderId="0" xfId="0" applyFont="1" applyAlignment="1">
      <alignment horizontal="center"/>
    </xf>
    <xf numFmtId="0" fontId="68" fillId="0" borderId="18" xfId="0" applyFont="1" applyBorder="1" applyAlignment="1">
      <alignment horizontal="center"/>
    </xf>
    <xf numFmtId="0" fontId="72" fillId="0" borderId="18" xfId="0" applyFont="1" applyBorder="1" applyAlignment="1">
      <alignment horizontal="center" wrapText="1"/>
    </xf>
    <xf numFmtId="2" fontId="70" fillId="0" borderId="18" xfId="0" applyNumberFormat="1" applyFont="1" applyBorder="1" applyAlignment="1">
      <alignment/>
    </xf>
    <xf numFmtId="0" fontId="68" fillId="0" borderId="18" xfId="0" applyFont="1" applyBorder="1" applyAlignment="1">
      <alignment horizontal="center"/>
    </xf>
    <xf numFmtId="0" fontId="68" fillId="0" borderId="18" xfId="0" applyFont="1" applyBorder="1" applyAlignment="1">
      <alignment horizontal="center"/>
    </xf>
    <xf numFmtId="0" fontId="68" fillId="0" borderId="0" xfId="0" applyFont="1" applyAlignment="1">
      <alignment horizontal="center"/>
    </xf>
    <xf numFmtId="0" fontId="68" fillId="0" borderId="18" xfId="0" applyFont="1" applyBorder="1" applyAlignment="1">
      <alignment horizontal="center"/>
    </xf>
    <xf numFmtId="0" fontId="68" fillId="0" borderId="0" xfId="0" applyFont="1" applyBorder="1" applyAlignment="1">
      <alignment/>
    </xf>
    <xf numFmtId="0" fontId="73" fillId="0" borderId="0" xfId="0" applyFont="1" applyBorder="1" applyAlignment="1">
      <alignment horizontal="center"/>
    </xf>
    <xf numFmtId="0" fontId="73" fillId="0" borderId="0" xfId="0" applyFont="1" applyBorder="1" applyAlignment="1">
      <alignment/>
    </xf>
    <xf numFmtId="2" fontId="73" fillId="0" borderId="0" xfId="0" applyNumberFormat="1" applyFont="1" applyBorder="1" applyAlignment="1">
      <alignment/>
    </xf>
    <xf numFmtId="0" fontId="68" fillId="0" borderId="0" xfId="0" applyFont="1" applyAlignment="1">
      <alignment horizontal="center" vertical="center" wrapText="1"/>
    </xf>
    <xf numFmtId="0" fontId="68" fillId="0" borderId="0" xfId="0" applyFont="1" applyAlignment="1">
      <alignment horizontal="center"/>
    </xf>
    <xf numFmtId="2" fontId="68" fillId="0" borderId="0" xfId="0" applyNumberFormat="1" applyFont="1" applyAlignment="1">
      <alignment/>
    </xf>
    <xf numFmtId="2" fontId="68" fillId="0" borderId="0" xfId="0" applyNumberFormat="1" applyFont="1" applyAlignment="1">
      <alignment horizontal="center"/>
    </xf>
    <xf numFmtId="0" fontId="68" fillId="0" borderId="18" xfId="0" applyFont="1" applyBorder="1" applyAlignment="1">
      <alignment horizontal="center"/>
    </xf>
    <xf numFmtId="2" fontId="68" fillId="0" borderId="0" xfId="0" applyNumberFormat="1" applyFont="1" applyBorder="1" applyAlignment="1">
      <alignment/>
    </xf>
    <xf numFmtId="0" fontId="68" fillId="0" borderId="18" xfId="0" applyFont="1" applyBorder="1" applyAlignment="1">
      <alignment horizontal="center"/>
    </xf>
    <xf numFmtId="0" fontId="68" fillId="0" borderId="18" xfId="0" applyFont="1" applyBorder="1" applyAlignment="1">
      <alignment horizontal="center"/>
    </xf>
    <xf numFmtId="0" fontId="72" fillId="0" borderId="18" xfId="0" applyFont="1" applyBorder="1" applyAlignment="1">
      <alignment horizontal="center" wrapText="1"/>
    </xf>
    <xf numFmtId="0" fontId="72" fillId="0" borderId="18" xfId="0" applyFont="1" applyBorder="1" applyAlignment="1">
      <alignment horizontal="center"/>
    </xf>
    <xf numFmtId="0" fontId="68" fillId="0" borderId="18" xfId="0" applyFont="1" applyBorder="1" applyAlignment="1">
      <alignment horizontal="center"/>
    </xf>
    <xf numFmtId="0" fontId="68" fillId="0" borderId="0" xfId="0" applyFont="1" applyBorder="1" applyAlignment="1">
      <alignment horizontal="center"/>
    </xf>
    <xf numFmtId="0" fontId="68" fillId="0" borderId="0" xfId="0" applyFont="1" applyBorder="1" applyAlignment="1">
      <alignment/>
    </xf>
    <xf numFmtId="0" fontId="68" fillId="0" borderId="0" xfId="0" applyFont="1" applyAlignment="1">
      <alignment horizontal="left" vertical="center" wrapText="1"/>
    </xf>
    <xf numFmtId="0" fontId="68" fillId="0" borderId="0" xfId="0" applyFont="1" applyAlignment="1">
      <alignment horizontal="center" vertical="center" wrapText="1"/>
    </xf>
    <xf numFmtId="2" fontId="68" fillId="0" borderId="0" xfId="0" applyNumberFormat="1" applyFont="1" applyAlignment="1">
      <alignment/>
    </xf>
    <xf numFmtId="0" fontId="68" fillId="0" borderId="0" xfId="0" applyFont="1" applyAlignment="1">
      <alignment horizontal="center" vertical="center" wrapText="1"/>
    </xf>
    <xf numFmtId="0" fontId="68" fillId="0" borderId="18" xfId="0" applyFont="1" applyBorder="1" applyAlignment="1">
      <alignment horizontal="center"/>
    </xf>
    <xf numFmtId="0" fontId="68" fillId="0" borderId="0" xfId="0" applyFont="1" applyAlignment="1">
      <alignment horizontal="center" vertical="center" wrapText="1"/>
    </xf>
    <xf numFmtId="0" fontId="68" fillId="0" borderId="0" xfId="0" applyFont="1" applyAlignment="1">
      <alignment horizontal="left"/>
    </xf>
    <xf numFmtId="0" fontId="68" fillId="0" borderId="0" xfId="0" applyFont="1" applyAlignment="1">
      <alignment horizontal="center"/>
    </xf>
    <xf numFmtId="0" fontId="72" fillId="0" borderId="18" xfId="0" applyFont="1" applyBorder="1" applyAlignment="1">
      <alignment horizontal="center" wrapText="1"/>
    </xf>
    <xf numFmtId="0" fontId="72" fillId="0" borderId="18" xfId="0" applyFont="1" applyBorder="1" applyAlignment="1">
      <alignment horizontal="center"/>
    </xf>
    <xf numFmtId="0" fontId="71" fillId="0" borderId="0" xfId="0" applyFont="1" applyAlignment="1">
      <alignment horizontal="left"/>
    </xf>
    <xf numFmtId="0" fontId="68" fillId="0" borderId="18" xfId="0" applyFont="1" applyBorder="1" applyAlignment="1">
      <alignment horizontal="center"/>
    </xf>
    <xf numFmtId="2" fontId="1" fillId="0" borderId="0" xfId="0" applyNumberFormat="1" applyFont="1" applyBorder="1" applyAlignment="1">
      <alignment/>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left"/>
    </xf>
    <xf numFmtId="0" fontId="72" fillId="0" borderId="18" xfId="0" applyFont="1" applyBorder="1" applyAlignment="1">
      <alignment horizontal="center" wrapText="1"/>
    </xf>
    <xf numFmtId="0" fontId="68" fillId="0" borderId="19" xfId="0" applyFont="1" applyBorder="1" applyAlignment="1">
      <alignment horizontal="center"/>
    </xf>
    <xf numFmtId="0" fontId="68" fillId="0" borderId="18" xfId="0" applyFont="1" applyBorder="1" applyAlignment="1">
      <alignment horizontal="center"/>
    </xf>
    <xf numFmtId="0" fontId="68" fillId="0" borderId="18" xfId="0" applyFont="1" applyBorder="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175" fontId="68" fillId="0" borderId="0" xfId="0" applyNumberFormat="1" applyFont="1" applyAlignment="1">
      <alignment/>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xf>
    <xf numFmtId="0" fontId="1" fillId="0" borderId="0" xfId="0" applyNumberFormat="1" applyFont="1" applyFill="1" applyBorder="1" applyAlignment="1">
      <alignment horizontal="center"/>
    </xf>
    <xf numFmtId="0" fontId="74" fillId="0" borderId="18" xfId="0" applyFont="1" applyBorder="1" applyAlignment="1">
      <alignment horizontal="center" vertical="center" wrapText="1"/>
    </xf>
    <xf numFmtId="49" fontId="1" fillId="0" borderId="0" xfId="0" applyNumberFormat="1" applyFont="1" applyFill="1" applyBorder="1" applyAlignment="1">
      <alignment horizontal="center" vertical="top"/>
    </xf>
    <xf numFmtId="0" fontId="68" fillId="0" borderId="18" xfId="0" applyFont="1" applyBorder="1" applyAlignment="1">
      <alignment horizontal="center"/>
    </xf>
    <xf numFmtId="3" fontId="74" fillId="0" borderId="18" xfId="0" applyNumberFormat="1" applyFont="1" applyBorder="1" applyAlignment="1">
      <alignment horizontal="right" wrapText="1"/>
    </xf>
    <xf numFmtId="3" fontId="75" fillId="0" borderId="18" xfId="0" applyNumberFormat="1" applyFont="1" applyBorder="1" applyAlignment="1">
      <alignment horizontal="right" wrapText="1"/>
    </xf>
    <xf numFmtId="0" fontId="72" fillId="0" borderId="18" xfId="0" applyFont="1" applyBorder="1" applyAlignment="1">
      <alignment horizontal="center" wrapText="1"/>
    </xf>
    <xf numFmtId="1" fontId="75" fillId="0" borderId="18" xfId="0" applyNumberFormat="1" applyFont="1" applyBorder="1" applyAlignment="1">
      <alignment horizontal="right" wrapText="1"/>
    </xf>
    <xf numFmtId="1" fontId="74" fillId="0" borderId="18" xfId="0" applyNumberFormat="1" applyFont="1" applyBorder="1" applyAlignment="1">
      <alignment horizontal="right" wrapText="1"/>
    </xf>
    <xf numFmtId="4" fontId="68" fillId="0" borderId="0" xfId="0" applyNumberFormat="1" applyFont="1" applyBorder="1" applyAlignment="1">
      <alignment horizontal="right" vertical="center" wrapText="1"/>
    </xf>
    <xf numFmtId="0" fontId="72" fillId="0" borderId="18" xfId="0" applyFont="1" applyBorder="1" applyAlignment="1">
      <alignment horizontal="center" wrapText="1"/>
    </xf>
    <xf numFmtId="0" fontId="68" fillId="0" borderId="18" xfId="0" applyFont="1" applyBorder="1" applyAlignment="1">
      <alignment horizontal="center"/>
    </xf>
    <xf numFmtId="0" fontId="72" fillId="0" borderId="18" xfId="0" applyFont="1" applyBorder="1" applyAlignment="1">
      <alignment horizontal="center" wrapText="1"/>
    </xf>
    <xf numFmtId="0" fontId="68" fillId="0" borderId="18" xfId="0" applyFont="1" applyBorder="1" applyAlignment="1">
      <alignment horizontal="center"/>
    </xf>
    <xf numFmtId="0" fontId="68" fillId="0" borderId="18" xfId="0" applyFont="1" applyBorder="1" applyAlignment="1">
      <alignment horizontal="center"/>
    </xf>
    <xf numFmtId="0" fontId="68" fillId="0" borderId="0" xfId="0" applyFont="1" applyAlignment="1">
      <alignment horizontal="left" vertical="center" wrapText="1"/>
    </xf>
    <xf numFmtId="0" fontId="68" fillId="0" borderId="0" xfId="0" applyFont="1" applyAlignment="1">
      <alignment horizontal="center" vertical="center" wrapText="1"/>
    </xf>
    <xf numFmtId="0" fontId="68" fillId="0" borderId="0" xfId="0" applyFont="1" applyAlignment="1">
      <alignment horizontal="left"/>
    </xf>
    <xf numFmtId="0" fontId="68" fillId="0" borderId="19" xfId="0" applyFont="1" applyBorder="1" applyAlignment="1">
      <alignment horizontal="center"/>
    </xf>
    <xf numFmtId="0" fontId="72" fillId="0" borderId="18" xfId="0" applyFont="1" applyBorder="1" applyAlignment="1">
      <alignment horizontal="center" wrapText="1"/>
    </xf>
    <xf numFmtId="0" fontId="68" fillId="0" borderId="18" xfId="0" applyFont="1" applyBorder="1" applyAlignment="1">
      <alignment horizontal="center"/>
    </xf>
    <xf numFmtId="176" fontId="68" fillId="0" borderId="18" xfId="0" applyNumberFormat="1" applyFont="1" applyBorder="1" applyAlignment="1">
      <alignment/>
    </xf>
    <xf numFmtId="0" fontId="68" fillId="0" borderId="0" xfId="0" applyFont="1" applyAlignment="1">
      <alignment horizontal="center"/>
    </xf>
    <xf numFmtId="0" fontId="68" fillId="0" borderId="18" xfId="0" applyFont="1" applyBorder="1" applyAlignment="1">
      <alignment horizontal="center"/>
    </xf>
    <xf numFmtId="0" fontId="68" fillId="0" borderId="19" xfId="0" applyFont="1" applyBorder="1" applyAlignment="1">
      <alignment horizontal="center"/>
    </xf>
    <xf numFmtId="0" fontId="18" fillId="0" borderId="19" xfId="0" applyNumberFormat="1" applyFont="1" applyBorder="1" applyAlignment="1">
      <alignment horizontal="right"/>
    </xf>
    <xf numFmtId="0" fontId="19" fillId="0" borderId="20" xfId="0" applyNumberFormat="1" applyFont="1" applyBorder="1" applyAlignment="1">
      <alignment horizontal="right" vertical="top"/>
    </xf>
    <xf numFmtId="2" fontId="71" fillId="0" borderId="0" xfId="0" applyNumberFormat="1" applyFont="1" applyAlignment="1">
      <alignment/>
    </xf>
    <xf numFmtId="4" fontId="1" fillId="0" borderId="18"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18"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18"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 fontId="1" fillId="7" borderId="18" xfId="0" applyNumberFormat="1" applyFont="1" applyFill="1" applyBorder="1" applyAlignment="1">
      <alignment horizontal="center"/>
    </xf>
    <xf numFmtId="0" fontId="1" fillId="7" borderId="18" xfId="0" applyNumberFormat="1" applyFont="1" applyFill="1" applyBorder="1" applyAlignment="1">
      <alignment horizontal="center"/>
    </xf>
    <xf numFmtId="0" fontId="6" fillId="7" borderId="18" xfId="0" applyNumberFormat="1" applyFont="1" applyFill="1" applyBorder="1" applyAlignment="1">
      <alignment horizontal="left"/>
    </xf>
    <xf numFmtId="49" fontId="6" fillId="7" borderId="18" xfId="0" applyNumberFormat="1" applyFont="1" applyFill="1" applyBorder="1" applyAlignment="1">
      <alignment horizontal="center"/>
    </xf>
    <xf numFmtId="49" fontId="1" fillId="7" borderId="18"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7" borderId="18" xfId="0" applyNumberFormat="1" applyFont="1" applyFill="1" applyBorder="1" applyAlignment="1">
      <alignment horizontal="left" wrapText="1" indent="3"/>
    </xf>
    <xf numFmtId="0" fontId="1" fillId="7" borderId="18" xfId="0" applyNumberFormat="1" applyFont="1" applyFill="1" applyBorder="1" applyAlignment="1">
      <alignment horizontal="left" indent="3"/>
    </xf>
    <xf numFmtId="0" fontId="1" fillId="7" borderId="18" xfId="0" applyNumberFormat="1" applyFont="1" applyFill="1" applyBorder="1" applyAlignment="1">
      <alignment horizontal="left" wrapText="1" indent="1"/>
    </xf>
    <xf numFmtId="0" fontId="1" fillId="7" borderId="18" xfId="0" applyNumberFormat="1" applyFont="1" applyFill="1" applyBorder="1" applyAlignment="1">
      <alignment horizontal="left" indent="1"/>
    </xf>
    <xf numFmtId="0" fontId="1" fillId="0" borderId="18" xfId="0" applyNumberFormat="1" applyFont="1" applyFill="1" applyBorder="1" applyAlignment="1">
      <alignment horizontal="left" vertical="center" wrapText="1" indent="4"/>
    </xf>
    <xf numFmtId="0" fontId="1" fillId="0" borderId="18" xfId="0" applyNumberFormat="1" applyFont="1" applyFill="1" applyBorder="1" applyAlignment="1">
      <alignment horizontal="left" vertical="center" indent="4"/>
    </xf>
    <xf numFmtId="49" fontId="1" fillId="0" borderId="18"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7" borderId="18" xfId="0" applyNumberFormat="1" applyFont="1" applyFill="1" applyBorder="1" applyAlignment="1">
      <alignment horizontal="left" wrapText="1" indent="2"/>
    </xf>
    <xf numFmtId="0" fontId="1" fillId="7" borderId="18" xfId="0" applyNumberFormat="1" applyFont="1" applyFill="1" applyBorder="1" applyAlignment="1">
      <alignment horizontal="left" indent="2"/>
    </xf>
    <xf numFmtId="0" fontId="6" fillId="0" borderId="18" xfId="0" applyNumberFormat="1" applyFont="1" applyFill="1" applyBorder="1" applyAlignment="1">
      <alignment horizontal="left"/>
    </xf>
    <xf numFmtId="49" fontId="6" fillId="0" borderId="18" xfId="0" applyNumberFormat="1" applyFont="1" applyFill="1" applyBorder="1" applyAlignment="1">
      <alignment horizontal="center"/>
    </xf>
    <xf numFmtId="4" fontId="6" fillId="0" borderId="18" xfId="0" applyNumberFormat="1" applyFont="1" applyFill="1" applyBorder="1" applyAlignment="1">
      <alignment horizontal="center"/>
    </xf>
    <xf numFmtId="0" fontId="6" fillId="0" borderId="18"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18" xfId="0" applyNumberFormat="1" applyFont="1" applyFill="1" applyBorder="1" applyAlignment="1">
      <alignment horizontal="left" vertical="center" wrapText="1" indent="3"/>
    </xf>
    <xf numFmtId="49" fontId="6" fillId="0" borderId="19"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8"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8" xfId="0" applyNumberFormat="1" applyFont="1" applyFill="1" applyBorder="1" applyAlignment="1">
      <alignment horizontal="center" vertical="top" wrapText="1"/>
    </xf>
    <xf numFmtId="0" fontId="6" fillId="0" borderId="0" xfId="0" applyNumberFormat="1" applyFont="1" applyFill="1" applyBorder="1" applyAlignment="1">
      <alignment horizontal="left"/>
    </xf>
    <xf numFmtId="49" fontId="6" fillId="0" borderId="19" xfId="0" applyNumberFormat="1" applyFont="1" applyFill="1" applyBorder="1" applyAlignment="1">
      <alignment horizontal="center"/>
    </xf>
    <xf numFmtId="0" fontId="6" fillId="0" borderId="0" xfId="0" applyNumberFormat="1" applyFont="1" applyFill="1" applyBorder="1" applyAlignment="1">
      <alignment horizontal="right"/>
    </xf>
    <xf numFmtId="49" fontId="5" fillId="0" borderId="19" xfId="0" applyNumberFormat="1" applyFont="1" applyFill="1" applyBorder="1" applyAlignment="1">
      <alignment horizontal="left"/>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6" fillId="0" borderId="19" xfId="0" applyNumberFormat="1" applyFont="1" applyFill="1" applyBorder="1" applyAlignment="1">
      <alignment horizontal="center"/>
    </xf>
    <xf numFmtId="0" fontId="4" fillId="0" borderId="20" xfId="0" applyNumberFormat="1" applyFont="1" applyFill="1" applyBorder="1" applyAlignment="1">
      <alignment horizontal="center" vertical="top"/>
    </xf>
    <xf numFmtId="0" fontId="21" fillId="0" borderId="19" xfId="0" applyNumberFormat="1" applyFont="1" applyFill="1" applyBorder="1" applyAlignment="1">
      <alignment horizontal="center"/>
    </xf>
    <xf numFmtId="49" fontId="3" fillId="0" borderId="19" xfId="0" applyNumberFormat="1" applyFont="1" applyFill="1" applyBorder="1" applyAlignment="1">
      <alignment horizontal="left"/>
    </xf>
    <xf numFmtId="0" fontId="3" fillId="0" borderId="19"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19"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left"/>
    </xf>
    <xf numFmtId="4" fontId="3" fillId="0" borderId="19" xfId="0" applyNumberFormat="1" applyFont="1" applyFill="1" applyBorder="1" applyAlignment="1">
      <alignment horizontal="center"/>
    </xf>
    <xf numFmtId="0" fontId="1" fillId="0" borderId="18" xfId="0" applyNumberFormat="1" applyFont="1" applyFill="1" applyBorder="1" applyAlignment="1">
      <alignment horizontal="right"/>
    </xf>
    <xf numFmtId="0" fontId="1" fillId="0" borderId="18" xfId="0" applyNumberFormat="1" applyFont="1" applyFill="1" applyBorder="1" applyAlignment="1">
      <alignment horizontal="center" vertical="center" wrapText="1"/>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 fontId="1" fillId="5" borderId="24" xfId="0" applyNumberFormat="1" applyFont="1" applyFill="1" applyBorder="1" applyAlignment="1">
      <alignment horizontal="center"/>
    </xf>
    <xf numFmtId="4" fontId="1" fillId="5" borderId="27" xfId="0" applyNumberFormat="1" applyFont="1" applyFill="1" applyBorder="1" applyAlignment="1">
      <alignment horizontal="center"/>
    </xf>
    <xf numFmtId="4" fontId="1" fillId="5"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5" borderId="39" xfId="0" applyNumberFormat="1" applyFont="1" applyFill="1" applyBorder="1" applyAlignment="1">
      <alignment horizontal="center"/>
    </xf>
    <xf numFmtId="4" fontId="1" fillId="5" borderId="19" xfId="0" applyNumberFormat="1" applyFont="1" applyFill="1" applyBorder="1" applyAlignment="1">
      <alignment horizontal="center"/>
    </xf>
    <xf numFmtId="4" fontId="1" fillId="5" borderId="4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41"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9" xfId="0" applyNumberFormat="1" applyFont="1" applyFill="1" applyBorder="1" applyAlignment="1">
      <alignment horizontal="center"/>
    </xf>
    <xf numFmtId="49" fontId="14" fillId="0" borderId="24" xfId="0" applyNumberFormat="1" applyFont="1" applyFill="1" applyBorder="1" applyAlignment="1">
      <alignment horizontal="center"/>
    </xf>
    <xf numFmtId="49" fontId="14" fillId="0" borderId="27" xfId="0" applyNumberFormat="1" applyFont="1" applyFill="1" applyBorder="1" applyAlignment="1">
      <alignment horizontal="center"/>
    </xf>
    <xf numFmtId="49" fontId="14" fillId="0" borderId="25" xfId="0" applyNumberFormat="1" applyFont="1" applyFill="1" applyBorder="1" applyAlignment="1">
      <alignment horizontal="center"/>
    </xf>
    <xf numFmtId="4" fontId="14" fillId="0" borderId="24" xfId="0" applyNumberFormat="1" applyFont="1" applyFill="1" applyBorder="1" applyAlignment="1">
      <alignment horizontal="center"/>
    </xf>
    <xf numFmtId="4" fontId="14" fillId="0" borderId="27" xfId="0" applyNumberFormat="1" applyFont="1" applyFill="1" applyBorder="1" applyAlignment="1">
      <alignment horizontal="center"/>
    </xf>
    <xf numFmtId="4" fontId="14" fillId="0" borderId="25" xfId="0" applyNumberFormat="1" applyFont="1" applyFill="1" applyBorder="1" applyAlignment="1">
      <alignment horizontal="center"/>
    </xf>
    <xf numFmtId="0" fontId="1" fillId="0" borderId="28" xfId="0" applyNumberFormat="1" applyFont="1" applyFill="1" applyBorder="1" applyAlignment="1">
      <alignment horizontal="left" wrapText="1" indent="3"/>
    </xf>
    <xf numFmtId="0" fontId="13" fillId="0" borderId="24" xfId="0" applyNumberFormat="1" applyFont="1" applyFill="1" applyBorder="1" applyAlignment="1">
      <alignment horizontal="center"/>
    </xf>
    <xf numFmtId="0" fontId="13" fillId="0" borderId="27" xfId="0" applyNumberFormat="1" applyFont="1" applyFill="1" applyBorder="1" applyAlignment="1">
      <alignment horizontal="center"/>
    </xf>
    <xf numFmtId="0" fontId="13" fillId="0" borderId="28" xfId="0" applyNumberFormat="1" applyFont="1" applyFill="1" applyBorder="1" applyAlignment="1">
      <alignment horizontal="center"/>
    </xf>
    <xf numFmtId="0" fontId="13" fillId="0" borderId="27" xfId="0" applyNumberFormat="1" applyFont="1" applyFill="1" applyBorder="1" applyAlignment="1">
      <alignment horizontal="left" wrapText="1" indent="3"/>
    </xf>
    <xf numFmtId="0" fontId="13" fillId="0" borderId="27" xfId="0" applyNumberFormat="1" applyFont="1" applyFill="1" applyBorder="1" applyAlignment="1">
      <alignment horizontal="left" indent="3"/>
    </xf>
    <xf numFmtId="49" fontId="13" fillId="0" borderId="26" xfId="0" applyNumberFormat="1" applyFont="1" applyFill="1" applyBorder="1" applyAlignment="1">
      <alignment horizontal="center"/>
    </xf>
    <xf numFmtId="49" fontId="13" fillId="0" borderId="27" xfId="0" applyNumberFormat="1" applyFont="1" applyFill="1" applyBorder="1" applyAlignment="1">
      <alignment horizontal="center"/>
    </xf>
    <xf numFmtId="49" fontId="13" fillId="0" borderId="25" xfId="0" applyNumberFormat="1" applyFont="1" applyFill="1" applyBorder="1" applyAlignment="1">
      <alignment horizontal="center"/>
    </xf>
    <xf numFmtId="49" fontId="13" fillId="0" borderId="24" xfId="0" applyNumberFormat="1" applyFont="1" applyFill="1" applyBorder="1" applyAlignment="1">
      <alignment horizontal="center"/>
    </xf>
    <xf numFmtId="0" fontId="14" fillId="0" borderId="27" xfId="0" applyNumberFormat="1" applyFont="1" applyFill="1" applyBorder="1" applyAlignment="1">
      <alignment horizontal="left" wrapText="1" indent="3"/>
    </xf>
    <xf numFmtId="0" fontId="14" fillId="0" borderId="27" xfId="0" applyNumberFormat="1" applyFont="1" applyFill="1" applyBorder="1" applyAlignment="1">
      <alignment horizontal="left" indent="3"/>
    </xf>
    <xf numFmtId="49" fontId="14" fillId="0" borderId="26" xfId="0" applyNumberFormat="1" applyFont="1" applyFill="1" applyBorder="1" applyAlignment="1">
      <alignment horizontal="center"/>
    </xf>
    <xf numFmtId="0" fontId="14" fillId="0" borderId="24" xfId="0" applyNumberFormat="1" applyFont="1" applyFill="1" applyBorder="1" applyAlignment="1">
      <alignment horizontal="center"/>
    </xf>
    <xf numFmtId="0" fontId="14" fillId="0" borderId="27" xfId="0" applyNumberFormat="1" applyFont="1" applyFill="1" applyBorder="1" applyAlignment="1">
      <alignment horizontal="center"/>
    </xf>
    <xf numFmtId="0" fontId="14" fillId="0" borderId="28" xfId="0" applyNumberFormat="1" applyFont="1" applyFill="1" applyBorder="1" applyAlignment="1">
      <alignment horizontal="center"/>
    </xf>
    <xf numFmtId="0" fontId="1" fillId="0" borderId="27" xfId="0" applyNumberFormat="1" applyFont="1" applyFill="1" applyBorder="1" applyAlignment="1">
      <alignment horizontal="left" wrapText="1" indent="2"/>
    </xf>
    <xf numFmtId="0" fontId="1" fillId="0" borderId="27" xfId="0" applyNumberFormat="1" applyFont="1" applyFill="1" applyBorder="1" applyAlignment="1">
      <alignment horizontal="left" indent="2"/>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6" fillId="7" borderId="27" xfId="0" applyNumberFormat="1" applyFont="1" applyFill="1" applyBorder="1" applyAlignment="1">
      <alignment horizontal="left"/>
    </xf>
    <xf numFmtId="49" fontId="6" fillId="7" borderId="26" xfId="0" applyNumberFormat="1" applyFont="1" applyFill="1" applyBorder="1" applyAlignment="1">
      <alignment horizontal="center"/>
    </xf>
    <xf numFmtId="49" fontId="6" fillId="7" borderId="27" xfId="0" applyNumberFormat="1" applyFont="1" applyFill="1" applyBorder="1" applyAlignment="1">
      <alignment horizontal="center"/>
    </xf>
    <xf numFmtId="49" fontId="6" fillId="7" borderId="25" xfId="0" applyNumberFormat="1" applyFont="1" applyFill="1" applyBorder="1" applyAlignment="1">
      <alignment horizontal="center"/>
    </xf>
    <xf numFmtId="49" fontId="6" fillId="7" borderId="24" xfId="0" applyNumberFormat="1" applyFont="1" applyFill="1" applyBorder="1" applyAlignment="1">
      <alignment horizontal="center"/>
    </xf>
    <xf numFmtId="49" fontId="1" fillId="7" borderId="24" xfId="0" applyNumberFormat="1" applyFont="1" applyFill="1" applyBorder="1" applyAlignment="1">
      <alignment horizontal="center"/>
    </xf>
    <xf numFmtId="49" fontId="1" fillId="7" borderId="27" xfId="0" applyNumberFormat="1" applyFont="1" applyFill="1" applyBorder="1" applyAlignment="1">
      <alignment horizontal="center"/>
    </xf>
    <xf numFmtId="49" fontId="1" fillId="7" borderId="25" xfId="0" applyNumberFormat="1" applyFont="1" applyFill="1" applyBorder="1" applyAlignment="1">
      <alignment horizontal="center"/>
    </xf>
    <xf numFmtId="4" fontId="1" fillId="7" borderId="24" xfId="0" applyNumberFormat="1" applyFont="1" applyFill="1" applyBorder="1" applyAlignment="1">
      <alignment horizontal="center"/>
    </xf>
    <xf numFmtId="4" fontId="1" fillId="7" borderId="27" xfId="0" applyNumberFormat="1" applyFont="1" applyFill="1" applyBorder="1" applyAlignment="1">
      <alignment horizontal="center"/>
    </xf>
    <xf numFmtId="4" fontId="1" fillId="7" borderId="25" xfId="0" applyNumberFormat="1" applyFont="1" applyFill="1" applyBorder="1" applyAlignment="1">
      <alignment horizontal="center"/>
    </xf>
    <xf numFmtId="0" fontId="1" fillId="7" borderId="24" xfId="0" applyNumberFormat="1" applyFont="1" applyFill="1" applyBorder="1" applyAlignment="1">
      <alignment horizontal="center"/>
    </xf>
    <xf numFmtId="0" fontId="1" fillId="7" borderId="27" xfId="0" applyNumberFormat="1" applyFont="1" applyFill="1" applyBorder="1" applyAlignment="1">
      <alignment horizontal="center"/>
    </xf>
    <xf numFmtId="0" fontId="1" fillId="7" borderId="28"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27" xfId="0" applyNumberFormat="1" applyFont="1" applyFill="1" applyBorder="1" applyAlignment="1">
      <alignment horizontal="left" indent="4"/>
    </xf>
    <xf numFmtId="0" fontId="1" fillId="7" borderId="27" xfId="0" applyNumberFormat="1" applyFont="1" applyFill="1" applyBorder="1" applyAlignment="1">
      <alignment horizontal="left" wrapText="1" indent="3"/>
    </xf>
    <xf numFmtId="0" fontId="1" fillId="7" borderId="27" xfId="0" applyNumberFormat="1" applyFont="1" applyFill="1" applyBorder="1" applyAlignment="1">
      <alignment horizontal="left" indent="3"/>
    </xf>
    <xf numFmtId="49" fontId="1" fillId="7"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8" xfId="0" applyNumberFormat="1" applyFont="1" applyFill="1" applyBorder="1" applyAlignment="1">
      <alignment horizontal="left" indent="3"/>
    </xf>
    <xf numFmtId="0" fontId="1" fillId="7" borderId="27" xfId="0" applyNumberFormat="1" applyFont="1" applyFill="1" applyBorder="1" applyAlignment="1">
      <alignment horizontal="left" wrapText="1" indent="1"/>
    </xf>
    <xf numFmtId="0" fontId="1" fillId="7" borderId="27" xfId="0" applyNumberFormat="1" applyFont="1" applyFill="1" applyBorder="1" applyAlignment="1">
      <alignment horizontal="left" indent="1"/>
    </xf>
    <xf numFmtId="0" fontId="1" fillId="7" borderId="28" xfId="0" applyNumberFormat="1" applyFont="1" applyFill="1" applyBorder="1" applyAlignment="1">
      <alignment horizontal="left" wrapText="1" indent="1"/>
    </xf>
    <xf numFmtId="4" fontId="1" fillId="0" borderId="24"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7" xfId="0" applyNumberFormat="1" applyFont="1" applyFill="1" applyBorder="1" applyAlignment="1">
      <alignment horizontal="left" vertical="center" wrapText="1" indent="4"/>
    </xf>
    <xf numFmtId="0" fontId="1" fillId="0" borderId="28" xfId="0" applyNumberFormat="1" applyFont="1" applyFill="1" applyBorder="1" applyAlignment="1">
      <alignment horizontal="left" vertical="center" wrapText="1" indent="4"/>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6" fillId="0" borderId="24" xfId="0" applyNumberFormat="1" applyFont="1" applyFill="1" applyBorder="1" applyAlignment="1">
      <alignment horizontal="center"/>
    </xf>
    <xf numFmtId="4" fontId="6" fillId="0" borderId="27" xfId="0" applyNumberFormat="1" applyFont="1" applyFill="1" applyBorder="1" applyAlignment="1">
      <alignment horizontal="center"/>
    </xf>
    <xf numFmtId="4" fontId="6" fillId="0" borderId="25" xfId="0" applyNumberFormat="1" applyFont="1" applyFill="1" applyBorder="1" applyAlignment="1">
      <alignment horizontal="center"/>
    </xf>
    <xf numFmtId="49" fontId="14" fillId="0" borderId="39"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40" xfId="0" applyNumberFormat="1" applyFont="1" applyFill="1" applyBorder="1" applyAlignment="1">
      <alignment horizontal="center"/>
    </xf>
    <xf numFmtId="0" fontId="1" fillId="7" borderId="27" xfId="0" applyNumberFormat="1" applyFont="1" applyFill="1" applyBorder="1" applyAlignment="1">
      <alignment horizontal="left" wrapText="1" indent="2"/>
    </xf>
    <xf numFmtId="0" fontId="1" fillId="7" borderId="27" xfId="0" applyNumberFormat="1" applyFont="1" applyFill="1" applyBorder="1" applyAlignment="1">
      <alignment horizontal="left" indent="2"/>
    </xf>
    <xf numFmtId="0" fontId="6" fillId="0" borderId="27" xfId="0" applyNumberFormat="1" applyFont="1" applyFill="1" applyBorder="1" applyAlignment="1">
      <alignment horizontal="left"/>
    </xf>
    <xf numFmtId="49" fontId="6" fillId="0" borderId="26"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4"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7" xfId="0" applyNumberFormat="1" applyFont="1" applyFill="1" applyBorder="1" applyAlignment="1">
      <alignment horizontal="center"/>
    </xf>
    <xf numFmtId="0" fontId="6" fillId="0" borderId="2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41" xfId="0" applyNumberFormat="1" applyFont="1" applyFill="1" applyBorder="1" applyAlignment="1">
      <alignment horizontal="left" indent="1"/>
    </xf>
    <xf numFmtId="0" fontId="1" fillId="0" borderId="20"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4" fontId="1" fillId="5" borderId="32" xfId="0" applyNumberFormat="1" applyFont="1" applyFill="1" applyBorder="1" applyAlignment="1">
      <alignment horizontal="center"/>
    </xf>
    <xf numFmtId="4" fontId="1" fillId="5" borderId="20" xfId="0" applyNumberFormat="1" applyFont="1" applyFill="1" applyBorder="1" applyAlignment="1">
      <alignment horizontal="center"/>
    </xf>
    <xf numFmtId="4" fontId="1" fillId="5" borderId="33"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41"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7" xfId="0" applyNumberFormat="1" applyFont="1" applyFill="1" applyBorder="1" applyAlignment="1">
      <alignment horizontal="left" vertical="center" wrapText="1" indent="3"/>
    </xf>
    <xf numFmtId="0" fontId="1" fillId="0" borderId="28" xfId="0" applyNumberFormat="1" applyFont="1" applyFill="1" applyBorder="1" applyAlignment="1">
      <alignment horizontal="left" vertical="center" wrapText="1" indent="3"/>
    </xf>
    <xf numFmtId="0" fontId="1" fillId="0" borderId="27" xfId="0" applyNumberFormat="1" applyFont="1" applyFill="1" applyBorder="1" applyAlignment="1">
      <alignment horizontal="left" wrapText="1" indent="1"/>
    </xf>
    <xf numFmtId="0" fontId="1" fillId="0" borderId="27" xfId="0" applyNumberFormat="1" applyFont="1" applyFill="1" applyBorder="1" applyAlignment="1">
      <alignment horizontal="left" indent="1"/>
    </xf>
    <xf numFmtId="0" fontId="1" fillId="0" borderId="27" xfId="0" applyNumberFormat="1" applyFont="1" applyFill="1" applyBorder="1" applyAlignment="1">
      <alignment horizontal="left"/>
    </xf>
    <xf numFmtId="49" fontId="1" fillId="0" borderId="32"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27"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1" fillId="0" borderId="32"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40" xfId="0" applyNumberFormat="1" applyFont="1" applyFill="1" applyBorder="1" applyAlignment="1">
      <alignment horizontal="center" vertical="top" wrapText="1"/>
    </xf>
    <xf numFmtId="49" fontId="1" fillId="0" borderId="27"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33" xfId="0" applyNumberFormat="1" applyFont="1" applyFill="1" applyBorder="1" applyAlignment="1">
      <alignment horizontal="left"/>
    </xf>
    <xf numFmtId="0" fontId="1" fillId="0" borderId="32" xfId="0" applyNumberFormat="1" applyFont="1" applyFill="1" applyBorder="1" applyAlignment="1">
      <alignment horizontal="right"/>
    </xf>
    <xf numFmtId="0" fontId="1" fillId="0" borderId="20" xfId="0" applyNumberFormat="1" applyFont="1" applyFill="1" applyBorder="1" applyAlignment="1">
      <alignment horizontal="right"/>
    </xf>
    <xf numFmtId="0" fontId="6" fillId="5" borderId="19" xfId="0" applyNumberFormat="1" applyFont="1" applyFill="1" applyBorder="1" applyAlignment="1">
      <alignment horizontal="center"/>
    </xf>
    <xf numFmtId="0" fontId="1" fillId="5" borderId="26" xfId="0" applyNumberFormat="1" applyFont="1" applyFill="1" applyBorder="1" applyAlignment="1">
      <alignment horizontal="center"/>
    </xf>
    <xf numFmtId="0" fontId="1" fillId="5" borderId="27" xfId="0" applyNumberFormat="1" applyFont="1" applyFill="1" applyBorder="1" applyAlignment="1">
      <alignment horizontal="center"/>
    </xf>
    <xf numFmtId="0" fontId="1" fillId="5" borderId="28"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3" fontId="3" fillId="0" borderId="19" xfId="0" applyNumberFormat="1" applyFont="1" applyFill="1" applyBorder="1" applyAlignment="1">
      <alignment horizontal="center"/>
    </xf>
    <xf numFmtId="0" fontId="3" fillId="5" borderId="19"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4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51" xfId="0" applyNumberFormat="1" applyFont="1" applyFill="1" applyBorder="1" applyAlignment="1">
      <alignment horizontal="center"/>
    </xf>
    <xf numFmtId="0" fontId="1" fillId="0" borderId="34"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2" xfId="0" applyNumberFormat="1" applyFont="1" applyFill="1" applyBorder="1" applyAlignment="1">
      <alignment horizontal="center" wrapText="1"/>
    </xf>
    <xf numFmtId="49" fontId="1" fillId="0" borderId="3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2"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46" xfId="0" applyNumberFormat="1" applyFont="1" applyFill="1" applyBorder="1" applyAlignment="1">
      <alignment horizontal="left" indent="4"/>
    </xf>
    <xf numFmtId="0" fontId="1" fillId="0" borderId="24" xfId="0" applyNumberFormat="1" applyFont="1" applyFill="1" applyBorder="1" applyAlignment="1">
      <alignment horizontal="left" wrapText="1"/>
    </xf>
    <xf numFmtId="0" fontId="3" fillId="0" borderId="0" xfId="0" applyNumberFormat="1" applyFont="1" applyFill="1" applyBorder="1" applyAlignment="1">
      <alignment horizontal="justify" wrapText="1"/>
    </xf>
    <xf numFmtId="0" fontId="1" fillId="0" borderId="0" xfId="0" applyNumberFormat="1" applyFont="1" applyFill="1" applyBorder="1" applyAlignment="1">
      <alignment horizontal="right"/>
    </xf>
    <xf numFmtId="4" fontId="1" fillId="0" borderId="19" xfId="0" applyNumberFormat="1" applyFont="1" applyFill="1" applyBorder="1" applyAlignment="1">
      <alignment horizontal="left"/>
    </xf>
    <xf numFmtId="0" fontId="1" fillId="0" borderId="18" xfId="0" applyNumberFormat="1" applyFont="1" applyFill="1" applyBorder="1" applyAlignment="1">
      <alignment horizontal="center" wrapText="1"/>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4" fontId="1" fillId="5" borderId="18"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8" xfId="0" applyNumberFormat="1" applyFont="1" applyFill="1" applyBorder="1" applyAlignment="1">
      <alignment horizontal="left" wrapText="1"/>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0" borderId="3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0" borderId="57" xfId="0" applyNumberFormat="1" applyFont="1" applyFill="1" applyBorder="1" applyAlignment="1">
      <alignment horizontal="center"/>
    </xf>
    <xf numFmtId="0" fontId="4" fillId="0" borderId="58" xfId="0" applyNumberFormat="1" applyFont="1" applyFill="1" applyBorder="1" applyAlignment="1">
      <alignment horizontal="center" vertical="top"/>
    </xf>
    <xf numFmtId="0" fontId="4" fillId="0" borderId="59" xfId="0" applyNumberFormat="1" applyFont="1" applyFill="1" applyBorder="1" applyAlignment="1">
      <alignment horizontal="center" vertical="top"/>
    </xf>
    <xf numFmtId="3" fontId="1" fillId="0" borderId="19" xfId="0" applyNumberFormat="1" applyFont="1" applyFill="1" applyBorder="1" applyAlignment="1">
      <alignment horizontal="center"/>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2" xfId="0" applyNumberFormat="1" applyFont="1" applyFill="1" applyBorder="1" applyAlignment="1">
      <alignment horizontal="right"/>
    </xf>
    <xf numFmtId="0" fontId="18" fillId="0" borderId="19" xfId="0" applyNumberFormat="1" applyFont="1" applyBorder="1" applyAlignment="1">
      <alignment horizontal="center"/>
    </xf>
    <xf numFmtId="0" fontId="72" fillId="0" borderId="20"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0" xfId="0" applyFont="1" applyAlignment="1">
      <alignment horizontal="left" vertical="center" wrapText="1"/>
    </xf>
    <xf numFmtId="0" fontId="18" fillId="0" borderId="0" xfId="0" applyNumberFormat="1" applyFont="1" applyBorder="1" applyAlignment="1">
      <alignment horizontal="center"/>
    </xf>
    <xf numFmtId="0" fontId="71" fillId="0" borderId="0"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40" xfId="0" applyFont="1" applyBorder="1" applyAlignment="1">
      <alignment horizontal="center" vertical="center" wrapText="1"/>
    </xf>
    <xf numFmtId="0" fontId="68" fillId="0" borderId="0" xfId="0" applyFont="1" applyAlignment="1">
      <alignment horizontal="left" vertical="center" wrapText="1"/>
    </xf>
    <xf numFmtId="0" fontId="74" fillId="0" borderId="18" xfId="0" applyFont="1" applyBorder="1" applyAlignment="1">
      <alignment horizontal="left" vertical="center" wrapText="1"/>
    </xf>
    <xf numFmtId="0" fontId="68" fillId="0" borderId="18" xfId="0" applyFont="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right" vertical="center" wrapText="1"/>
    </xf>
    <xf numFmtId="0" fontId="15" fillId="0" borderId="0" xfId="0" applyNumberFormat="1" applyFont="1" applyBorder="1" applyAlignment="1">
      <alignment horizontal="center"/>
    </xf>
    <xf numFmtId="0" fontId="71" fillId="0" borderId="19" xfId="0" applyFont="1" applyBorder="1" applyAlignment="1">
      <alignment horizontal="center" vertical="center" wrapText="1"/>
    </xf>
    <xf numFmtId="0" fontId="74" fillId="0" borderId="0" xfId="0" applyFont="1" applyBorder="1" applyAlignment="1">
      <alignment horizontal="center" vertical="center" wrapText="1"/>
    </xf>
    <xf numFmtId="0" fontId="68" fillId="0" borderId="0" xfId="0" applyFont="1" applyAlignment="1">
      <alignment horizontal="center" vertical="center" wrapText="1"/>
    </xf>
    <xf numFmtId="0" fontId="15" fillId="0" borderId="20" xfId="0" applyNumberFormat="1" applyFont="1" applyBorder="1" applyAlignment="1">
      <alignment horizontal="center" vertical="top"/>
    </xf>
    <xf numFmtId="0" fontId="78" fillId="0" borderId="0" xfId="0" applyFont="1" applyAlignment="1">
      <alignment vertical="center" wrapText="1"/>
    </xf>
    <xf numFmtId="0" fontId="68" fillId="0" borderId="21"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5" xfId="0" applyFont="1" applyBorder="1" applyAlignment="1">
      <alignment horizontal="center" vertical="center" wrapText="1"/>
    </xf>
    <xf numFmtId="4" fontId="70" fillId="0" borderId="24" xfId="0" applyNumberFormat="1" applyFont="1" applyBorder="1" applyAlignment="1">
      <alignment horizontal="center" wrapText="1"/>
    </xf>
    <xf numFmtId="4" fontId="70" fillId="0" borderId="27" xfId="0" applyNumberFormat="1" applyFont="1" applyBorder="1" applyAlignment="1">
      <alignment horizontal="center" wrapText="1"/>
    </xf>
    <xf numFmtId="4" fontId="70" fillId="0" borderId="25" xfId="0" applyNumberFormat="1" applyFont="1" applyBorder="1" applyAlignment="1">
      <alignment horizontal="center" wrapText="1"/>
    </xf>
    <xf numFmtId="0" fontId="15" fillId="0" borderId="0" xfId="0" applyNumberFormat="1" applyFont="1" applyBorder="1" applyAlignment="1">
      <alignment horizontal="right" vertical="top" wrapText="1"/>
    </xf>
    <xf numFmtId="0" fontId="68" fillId="0" borderId="0" xfId="0" applyFont="1" applyAlignment="1">
      <alignment vertical="center" wrapText="1"/>
    </xf>
    <xf numFmtId="0" fontId="68" fillId="0" borderId="24" xfId="0" applyFont="1" applyBorder="1" applyAlignment="1">
      <alignment horizontal="left"/>
    </xf>
    <xf numFmtId="0" fontId="68" fillId="0" borderId="25" xfId="0" applyFont="1" applyBorder="1" applyAlignment="1">
      <alignment horizontal="left"/>
    </xf>
    <xf numFmtId="0" fontId="68" fillId="0" borderId="24" xfId="0" applyFont="1" applyBorder="1" applyAlignment="1">
      <alignment horizontal="center"/>
    </xf>
    <xf numFmtId="0" fontId="68" fillId="0" borderId="25" xfId="0" applyFont="1" applyBorder="1" applyAlignment="1">
      <alignment horizontal="center"/>
    </xf>
    <xf numFmtId="0" fontId="72" fillId="0" borderId="0" xfId="0" applyFont="1" applyAlignment="1">
      <alignment horizontal="left" vertical="center" wrapText="1"/>
    </xf>
    <xf numFmtId="0" fontId="19" fillId="0" borderId="0" xfId="0" applyNumberFormat="1" applyFont="1" applyBorder="1" applyAlignment="1">
      <alignment horizontal="center" vertical="top"/>
    </xf>
    <xf numFmtId="0" fontId="71" fillId="0" borderId="61" xfId="0" applyFont="1" applyBorder="1" applyAlignment="1">
      <alignment horizontal="center"/>
    </xf>
    <xf numFmtId="0" fontId="71" fillId="0" borderId="62" xfId="0" applyFont="1" applyBorder="1" applyAlignment="1">
      <alignment horizontal="center"/>
    </xf>
    <xf numFmtId="0" fontId="71" fillId="0" borderId="63" xfId="0" applyFont="1" applyBorder="1" applyAlignment="1">
      <alignment horizontal="center"/>
    </xf>
    <xf numFmtId="0" fontId="73" fillId="0" borderId="24" xfId="0" applyFont="1" applyBorder="1" applyAlignment="1">
      <alignment horizontal="center"/>
    </xf>
    <xf numFmtId="0" fontId="73" fillId="0" borderId="25" xfId="0" applyFont="1" applyBorder="1" applyAlignment="1">
      <alignment horizontal="center"/>
    </xf>
    <xf numFmtId="0" fontId="72" fillId="0" borderId="24" xfId="0" applyFont="1" applyFill="1" applyBorder="1" applyAlignment="1">
      <alignment horizontal="center" wrapText="1"/>
    </xf>
    <xf numFmtId="0" fontId="72" fillId="0" borderId="25" xfId="0" applyFont="1" applyFill="1" applyBorder="1" applyAlignment="1">
      <alignment horizontal="center" wrapText="1"/>
    </xf>
    <xf numFmtId="0" fontId="19" fillId="0" borderId="20" xfId="0" applyNumberFormat="1" applyFont="1" applyBorder="1" applyAlignment="1">
      <alignment horizontal="center" vertical="top"/>
    </xf>
    <xf numFmtId="0" fontId="79" fillId="0" borderId="0" xfId="0" applyFont="1" applyAlignment="1">
      <alignment horizontal="center" wrapText="1"/>
    </xf>
    <xf numFmtId="0" fontId="68" fillId="0" borderId="0" xfId="0" applyFont="1" applyAlignment="1">
      <alignment horizontal="left"/>
    </xf>
    <xf numFmtId="0" fontId="68" fillId="0" borderId="19" xfId="0" applyFont="1" applyBorder="1" applyAlignment="1">
      <alignment horizontal="center"/>
    </xf>
    <xf numFmtId="0" fontId="72" fillId="0" borderId="18" xfId="0" applyFont="1" applyBorder="1" applyAlignment="1">
      <alignment horizontal="center" wrapText="1"/>
    </xf>
    <xf numFmtId="0" fontId="70" fillId="0" borderId="24" xfId="0" applyFont="1" applyBorder="1" applyAlignment="1">
      <alignment horizontal="left"/>
    </xf>
    <xf numFmtId="0" fontId="70" fillId="0" borderId="25" xfId="0" applyFont="1" applyBorder="1" applyAlignment="1">
      <alignment horizontal="left"/>
    </xf>
    <xf numFmtId="0" fontId="74" fillId="0" borderId="24" xfId="0" applyFont="1" applyBorder="1" applyAlignment="1">
      <alignment horizontal="left" wrapText="1"/>
    </xf>
    <xf numFmtId="0" fontId="74" fillId="0" borderId="27" xfId="0" applyFont="1" applyBorder="1" applyAlignment="1">
      <alignment horizontal="left" wrapText="1"/>
    </xf>
    <xf numFmtId="0" fontId="74" fillId="0" borderId="25" xfId="0" applyFont="1" applyBorder="1" applyAlignment="1">
      <alignment horizontal="left" wrapText="1"/>
    </xf>
    <xf numFmtId="0" fontId="73" fillId="0" borderId="18" xfId="0" applyFont="1" applyBorder="1" applyAlignment="1">
      <alignment horizontal="center"/>
    </xf>
    <xf numFmtId="0" fontId="72" fillId="0" borderId="18" xfId="0" applyFont="1" applyBorder="1" applyAlignment="1">
      <alignment horizontal="center"/>
    </xf>
    <xf numFmtId="0" fontId="71" fillId="0" borderId="0" xfId="0" applyFont="1" applyAlignment="1">
      <alignment horizontal="center" wrapText="1"/>
    </xf>
    <xf numFmtId="0" fontId="72" fillId="0" borderId="24" xfId="0" applyFont="1" applyBorder="1" applyAlignment="1">
      <alignment horizontal="center" wrapText="1"/>
    </xf>
    <xf numFmtId="0" fontId="72" fillId="0" borderId="27" xfId="0" applyFont="1" applyBorder="1" applyAlignment="1">
      <alignment horizontal="center" wrapText="1"/>
    </xf>
    <xf numFmtId="0" fontId="72" fillId="0" borderId="25" xfId="0" applyFont="1" applyBorder="1" applyAlignment="1">
      <alignment horizontal="center" wrapText="1"/>
    </xf>
    <xf numFmtId="0" fontId="68" fillId="0" borderId="27" xfId="0" applyFont="1" applyBorder="1" applyAlignment="1">
      <alignment horizontal="center"/>
    </xf>
    <xf numFmtId="0" fontId="20" fillId="0" borderId="0" xfId="0" applyNumberFormat="1" applyFont="1" applyBorder="1" applyAlignment="1">
      <alignment horizontal="center"/>
    </xf>
    <xf numFmtId="0" fontId="70" fillId="0" borderId="24" xfId="0" applyFont="1" applyBorder="1" applyAlignment="1">
      <alignment horizontal="left" wrapText="1"/>
    </xf>
    <xf numFmtId="0" fontId="78" fillId="0" borderId="0" xfId="0" applyFont="1" applyAlignment="1">
      <alignment horizontal="center"/>
    </xf>
    <xf numFmtId="0" fontId="78" fillId="0" borderId="0" xfId="0" applyFont="1" applyAlignment="1">
      <alignment horizontal="left"/>
    </xf>
    <xf numFmtId="0" fontId="71" fillId="0" borderId="0" xfId="0" applyFont="1" applyAlignment="1">
      <alignment horizontal="left"/>
    </xf>
    <xf numFmtId="0" fontId="68" fillId="0" borderId="18" xfId="0" applyFont="1" applyBorder="1" applyAlignment="1">
      <alignment horizontal="center"/>
    </xf>
    <xf numFmtId="0" fontId="68" fillId="0" borderId="0" xfId="0" applyFont="1" applyAlignment="1">
      <alignment horizontal="center"/>
    </xf>
    <xf numFmtId="0" fontId="74" fillId="0" borderId="24" xfId="0" applyFont="1" applyBorder="1" applyAlignment="1">
      <alignment horizontal="left"/>
    </xf>
    <xf numFmtId="0" fontId="74" fillId="0" borderId="25" xfId="0" applyFont="1" applyBorder="1" applyAlignment="1">
      <alignment horizontal="left"/>
    </xf>
    <xf numFmtId="0" fontId="74" fillId="0" borderId="24" xfId="0" applyFont="1" applyBorder="1" applyAlignment="1">
      <alignment horizontal="center"/>
    </xf>
    <xf numFmtId="0" fontId="74" fillId="0" borderId="25" xfId="0" applyFont="1" applyBorder="1" applyAlignment="1">
      <alignment horizontal="center"/>
    </xf>
    <xf numFmtId="0" fontId="77" fillId="0" borderId="24" xfId="0" applyFont="1" applyBorder="1" applyAlignment="1">
      <alignment horizontal="left"/>
    </xf>
    <xf numFmtId="0" fontId="77" fillId="0" borderId="25" xfId="0" applyFont="1" applyBorder="1" applyAlignment="1">
      <alignment horizontal="left"/>
    </xf>
    <xf numFmtId="0" fontId="72" fillId="0" borderId="18" xfId="0" applyFont="1" applyFill="1" applyBorder="1" applyAlignment="1">
      <alignment horizontal="center" wrapText="1"/>
    </xf>
    <xf numFmtId="0" fontId="74" fillId="0" borderId="0" xfId="0" applyFont="1" applyBorder="1" applyAlignment="1">
      <alignment horizontal="left"/>
    </xf>
    <xf numFmtId="0" fontId="73" fillId="0" borderId="24" xfId="0" applyFont="1" applyBorder="1" applyAlignment="1">
      <alignment horizontal="left"/>
    </xf>
    <xf numFmtId="0" fontId="73" fillId="0" borderId="25" xfId="0" applyFont="1" applyBorder="1" applyAlignment="1">
      <alignment horizontal="left"/>
    </xf>
    <xf numFmtId="0" fontId="74" fillId="0" borderId="24" xfId="0" applyFont="1" applyBorder="1" applyAlignment="1">
      <alignment/>
    </xf>
    <xf numFmtId="0" fontId="74" fillId="0" borderId="25" xfId="0" applyFont="1" applyBorder="1" applyAlignment="1">
      <alignment/>
    </xf>
    <xf numFmtId="0" fontId="77" fillId="0" borderId="24" xfId="0" applyFont="1" applyBorder="1" applyAlignment="1">
      <alignment horizontal="center"/>
    </xf>
    <xf numFmtId="0" fontId="77" fillId="0" borderId="25" xfId="0" applyFont="1" applyBorder="1" applyAlignment="1">
      <alignment horizontal="center"/>
    </xf>
    <xf numFmtId="0" fontId="73" fillId="0" borderId="24" xfId="0" applyFont="1" applyBorder="1" applyAlignment="1">
      <alignment horizontal="right"/>
    </xf>
    <xf numFmtId="0" fontId="73" fillId="0" borderId="25" xfId="0" applyFont="1" applyBorder="1" applyAlignment="1">
      <alignment horizontal="right"/>
    </xf>
    <xf numFmtId="0" fontId="68" fillId="0" borderId="20" xfId="0" applyFont="1" applyBorder="1" applyAlignment="1">
      <alignment horizontal="center"/>
    </xf>
    <xf numFmtId="0" fontId="68" fillId="0" borderId="24" xfId="0" applyFont="1" applyBorder="1" applyAlignment="1">
      <alignment horizontal="left" wrapText="1"/>
    </xf>
    <xf numFmtId="0" fontId="71" fillId="0" borderId="0" xfId="0" applyFont="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FE105"/>
  <sheetViews>
    <sheetView view="pageBreakPreview" zoomScale="110" zoomScaleSheetLayoutView="110" workbookViewId="0" topLeftCell="A62">
      <selection activeCell="CF80" sqref="CF80:CR80"/>
    </sheetView>
  </sheetViews>
  <sheetFormatPr defaultColWidth="0.875" defaultRowHeight="12.75"/>
  <cols>
    <col min="1" max="83" width="0.875" style="1" customWidth="1"/>
    <col min="84" max="16384" width="0.875" style="1" customWidth="1"/>
  </cols>
  <sheetData>
    <row r="2" spans="127:161" s="2" customFormat="1" ht="15.75" customHeight="1">
      <c r="DW2" s="271" t="s">
        <v>21</v>
      </c>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row>
    <row r="3" spans="127:161" s="2" customFormat="1" ht="15.75" customHeight="1">
      <c r="DW3" s="272" t="str">
        <f>'вспом. табл.'!DW3</f>
        <v>Заведующий</v>
      </c>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272"/>
      <c r="FD3" s="272"/>
      <c r="FE3" s="272"/>
    </row>
    <row r="4" spans="127:161" s="3" customFormat="1" ht="15" customHeight="1">
      <c r="DW4" s="265" t="s">
        <v>17</v>
      </c>
      <c r="DX4" s="265"/>
      <c r="DY4" s="265"/>
      <c r="DZ4" s="265"/>
      <c r="EA4" s="265"/>
      <c r="EB4" s="265"/>
      <c r="EC4" s="265"/>
      <c r="ED4" s="265"/>
      <c r="EE4" s="265"/>
      <c r="EF4" s="265"/>
      <c r="EG4" s="265"/>
      <c r="EH4" s="265"/>
      <c r="EI4" s="265"/>
      <c r="EJ4" s="265"/>
      <c r="EK4" s="265"/>
      <c r="EL4" s="265"/>
      <c r="EM4" s="265"/>
      <c r="EN4" s="265"/>
      <c r="EO4" s="265"/>
      <c r="EP4" s="265"/>
      <c r="EQ4" s="265"/>
      <c r="ER4" s="265"/>
      <c r="ES4" s="265"/>
      <c r="ET4" s="265"/>
      <c r="EU4" s="265"/>
      <c r="EV4" s="265"/>
      <c r="EW4" s="265"/>
      <c r="EX4" s="265"/>
      <c r="EY4" s="265"/>
      <c r="EZ4" s="265"/>
      <c r="FA4" s="265"/>
      <c r="FB4" s="265"/>
      <c r="FC4" s="265"/>
      <c r="FD4" s="265"/>
      <c r="FE4" s="265"/>
    </row>
    <row r="5" spans="127:161" s="2" customFormat="1" ht="14.25" customHeight="1">
      <c r="DW5" s="266" t="str">
        <f>'вспом. табл.'!DW5:FE5</f>
        <v>МБДОУ №99 г.Пензы "Карусель"</v>
      </c>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row>
    <row r="6" spans="127:161" s="3" customFormat="1" ht="13.5" customHeight="1">
      <c r="DW6" s="265" t="s">
        <v>223</v>
      </c>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row>
    <row r="7" spans="127:161" s="2" customFormat="1" ht="10.5">
      <c r="DW7" s="272"/>
      <c r="DX7" s="272"/>
      <c r="DY7" s="272"/>
      <c r="DZ7" s="272"/>
      <c r="EA7" s="272"/>
      <c r="EB7" s="272"/>
      <c r="EC7" s="272"/>
      <c r="ED7" s="272"/>
      <c r="EE7" s="272"/>
      <c r="EF7" s="272"/>
      <c r="EG7" s="272"/>
      <c r="EH7" s="272"/>
      <c r="EI7" s="272"/>
      <c r="EL7" s="266" t="str">
        <f>'вспом. табл.'!EL7</f>
        <v>Е.Е.Бубнова</v>
      </c>
      <c r="EM7" s="266"/>
      <c r="EN7" s="266"/>
      <c r="EO7" s="266"/>
      <c r="EP7" s="266"/>
      <c r="EQ7" s="266"/>
      <c r="ER7" s="266"/>
      <c r="ES7" s="266"/>
      <c r="ET7" s="266"/>
      <c r="EU7" s="266"/>
      <c r="EV7" s="266"/>
      <c r="EW7" s="266"/>
      <c r="EX7" s="266"/>
      <c r="EY7" s="266"/>
      <c r="EZ7" s="266"/>
      <c r="FA7" s="266"/>
      <c r="FB7" s="266"/>
      <c r="FC7" s="266"/>
      <c r="FD7" s="266"/>
      <c r="FE7" s="266"/>
    </row>
    <row r="8" spans="127:161" s="3" customFormat="1" ht="10.5" customHeight="1">
      <c r="DW8" s="265" t="s">
        <v>18</v>
      </c>
      <c r="DX8" s="265"/>
      <c r="DY8" s="265"/>
      <c r="DZ8" s="265"/>
      <c r="EA8" s="265"/>
      <c r="EB8" s="265"/>
      <c r="EC8" s="265"/>
      <c r="ED8" s="265"/>
      <c r="EE8" s="265"/>
      <c r="EF8" s="265"/>
      <c r="EG8" s="265"/>
      <c r="EH8" s="265"/>
      <c r="EI8" s="265"/>
      <c r="EJ8" s="4"/>
      <c r="EK8" s="4"/>
      <c r="EL8" s="265" t="s">
        <v>19</v>
      </c>
      <c r="EM8" s="265"/>
      <c r="EN8" s="265"/>
      <c r="EO8" s="265"/>
      <c r="EP8" s="265"/>
      <c r="EQ8" s="265"/>
      <c r="ER8" s="265"/>
      <c r="ES8" s="265"/>
      <c r="ET8" s="265"/>
      <c r="EU8" s="265"/>
      <c r="EV8" s="265"/>
      <c r="EW8" s="265"/>
      <c r="EX8" s="265"/>
      <c r="EY8" s="265"/>
      <c r="EZ8" s="265"/>
      <c r="FA8" s="265"/>
      <c r="FB8" s="265"/>
      <c r="FC8" s="265"/>
      <c r="FD8" s="265"/>
      <c r="FE8" s="265"/>
    </row>
    <row r="9" spans="127:158" s="2" customFormat="1" ht="14.25" customHeight="1">
      <c r="DW9" s="279" t="s">
        <v>20</v>
      </c>
      <c r="DX9" s="279"/>
      <c r="DY9" s="280" t="s">
        <v>696</v>
      </c>
      <c r="DZ9" s="280"/>
      <c r="EA9" s="280"/>
      <c r="EB9" s="281" t="s">
        <v>20</v>
      </c>
      <c r="EC9" s="281"/>
      <c r="EE9" s="282" t="s">
        <v>697</v>
      </c>
      <c r="EF9" s="282"/>
      <c r="EG9" s="282"/>
      <c r="EH9" s="282"/>
      <c r="EI9" s="282"/>
      <c r="EJ9" s="282"/>
      <c r="EK9" s="282"/>
      <c r="EL9" s="282"/>
      <c r="EM9" s="282"/>
      <c r="EN9" s="282"/>
      <c r="EO9" s="282"/>
      <c r="EP9" s="282"/>
      <c r="EQ9" s="282"/>
      <c r="ER9" s="282"/>
      <c r="ES9" s="282"/>
      <c r="ET9" s="279">
        <v>20</v>
      </c>
      <c r="EU9" s="279"/>
      <c r="EV9" s="279"/>
      <c r="EW9" s="267" t="s">
        <v>255</v>
      </c>
      <c r="EX9" s="268"/>
      <c r="EY9" s="268"/>
      <c r="EZ9" s="281" t="s">
        <v>3</v>
      </c>
      <c r="FA9" s="281"/>
      <c r="FB9" s="281"/>
    </row>
    <row r="10" ht="15" customHeight="1"/>
    <row r="11" spans="49:103" s="5" customFormat="1" ht="12.75" customHeight="1">
      <c r="AW11" s="269" t="s">
        <v>23</v>
      </c>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55" t="s">
        <v>256</v>
      </c>
      <c r="CT11" s="255"/>
      <c r="CU11" s="255"/>
      <c r="CV11" s="270" t="s">
        <v>3</v>
      </c>
      <c r="CW11" s="270"/>
      <c r="CX11" s="270"/>
      <c r="CY11" s="270"/>
    </row>
    <row r="12" spans="51:161" s="5" customFormat="1" ht="15" customHeight="1">
      <c r="AY12" s="269" t="s">
        <v>24</v>
      </c>
      <c r="AZ12" s="269"/>
      <c r="BA12" s="269"/>
      <c r="BB12" s="269"/>
      <c r="BC12" s="269"/>
      <c r="BD12" s="269"/>
      <c r="BE12" s="269"/>
      <c r="BF12" s="255" t="s">
        <v>256</v>
      </c>
      <c r="BG12" s="255"/>
      <c r="BH12" s="255"/>
      <c r="BI12" s="269" t="s">
        <v>25</v>
      </c>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55" t="s">
        <v>257</v>
      </c>
      <c r="CF12" s="255"/>
      <c r="CG12" s="255"/>
      <c r="CH12" s="269" t="s">
        <v>26</v>
      </c>
      <c r="CI12" s="269"/>
      <c r="CJ12" s="269"/>
      <c r="CK12" s="269"/>
      <c r="CL12" s="269"/>
      <c r="CM12" s="255" t="s">
        <v>673</v>
      </c>
      <c r="CN12" s="255"/>
      <c r="CO12" s="255"/>
      <c r="CP12" s="270" t="s">
        <v>260</v>
      </c>
      <c r="CQ12" s="270"/>
      <c r="CR12" s="270"/>
      <c r="CS12" s="270"/>
      <c r="CT12" s="270"/>
      <c r="CU12" s="270"/>
      <c r="CV12" s="270"/>
      <c r="CW12" s="270"/>
      <c r="CX12" s="270"/>
      <c r="ES12" s="273" t="s">
        <v>22</v>
      </c>
      <c r="ET12" s="274"/>
      <c r="EU12" s="274"/>
      <c r="EV12" s="274"/>
      <c r="EW12" s="274"/>
      <c r="EX12" s="274"/>
      <c r="EY12" s="274"/>
      <c r="EZ12" s="274"/>
      <c r="FA12" s="274"/>
      <c r="FB12" s="274"/>
      <c r="FC12" s="274"/>
      <c r="FD12" s="274"/>
      <c r="FE12" s="275"/>
    </row>
    <row r="13" spans="149:161" ht="12" thickBot="1">
      <c r="ES13" s="276"/>
      <c r="ET13" s="277"/>
      <c r="EU13" s="277"/>
      <c r="EV13" s="277"/>
      <c r="EW13" s="277"/>
      <c r="EX13" s="277"/>
      <c r="EY13" s="277"/>
      <c r="EZ13" s="277"/>
      <c r="FA13" s="277"/>
      <c r="FB13" s="277"/>
      <c r="FC13" s="277"/>
      <c r="FD13" s="277"/>
      <c r="FE13" s="278"/>
    </row>
    <row r="14" spans="59:161" ht="16.5" customHeight="1">
      <c r="BG14" s="254" t="s">
        <v>38</v>
      </c>
      <c r="BH14" s="254"/>
      <c r="BI14" s="254"/>
      <c r="BJ14" s="254"/>
      <c r="BK14" s="253" t="s">
        <v>696</v>
      </c>
      <c r="BL14" s="253"/>
      <c r="BM14" s="253"/>
      <c r="BN14" s="252" t="s">
        <v>20</v>
      </c>
      <c r="BO14" s="252"/>
      <c r="BP14" s="7"/>
      <c r="BQ14" s="253" t="s">
        <v>697</v>
      </c>
      <c r="BR14" s="253"/>
      <c r="BS14" s="253"/>
      <c r="BT14" s="253"/>
      <c r="BU14" s="253"/>
      <c r="BV14" s="253"/>
      <c r="BW14" s="253"/>
      <c r="BX14" s="253"/>
      <c r="BY14" s="253"/>
      <c r="BZ14" s="253"/>
      <c r="CA14" s="253"/>
      <c r="CB14" s="253"/>
      <c r="CC14" s="253"/>
      <c r="CD14" s="253"/>
      <c r="CE14" s="253"/>
      <c r="CF14" s="254">
        <v>20</v>
      </c>
      <c r="CG14" s="254"/>
      <c r="CH14" s="254"/>
      <c r="CI14" s="247" t="s">
        <v>255</v>
      </c>
      <c r="CJ14" s="247"/>
      <c r="CK14" s="247"/>
      <c r="CL14" s="252" t="s">
        <v>3</v>
      </c>
      <c r="CM14" s="252"/>
      <c r="CN14" s="252"/>
      <c r="CO14" s="252"/>
      <c r="EQ14" s="6" t="s">
        <v>27</v>
      </c>
      <c r="ES14" s="285" t="s">
        <v>698</v>
      </c>
      <c r="ET14" s="286"/>
      <c r="EU14" s="286"/>
      <c r="EV14" s="286"/>
      <c r="EW14" s="286"/>
      <c r="EX14" s="286"/>
      <c r="EY14" s="286"/>
      <c r="EZ14" s="286"/>
      <c r="FA14" s="286"/>
      <c r="FB14" s="286"/>
      <c r="FC14" s="286"/>
      <c r="FD14" s="286"/>
      <c r="FE14" s="287"/>
    </row>
    <row r="15" spans="1:161" ht="16.5" customHeight="1">
      <c r="A15" s="263" t="s">
        <v>30</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EQ15" s="6" t="s">
        <v>28</v>
      </c>
      <c r="ES15" s="288"/>
      <c r="ET15" s="289"/>
      <c r="EU15" s="289"/>
      <c r="EV15" s="289"/>
      <c r="EW15" s="289"/>
      <c r="EX15" s="289"/>
      <c r="EY15" s="289"/>
      <c r="EZ15" s="289"/>
      <c r="FA15" s="289"/>
      <c r="FB15" s="289"/>
      <c r="FC15" s="289"/>
      <c r="FD15" s="289"/>
      <c r="FE15" s="290"/>
    </row>
    <row r="16" spans="1:161" ht="14.25" customHeight="1">
      <c r="A16" s="1" t="s">
        <v>31</v>
      </c>
      <c r="AB16" s="264" t="s">
        <v>259</v>
      </c>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EQ16" s="6" t="s">
        <v>29</v>
      </c>
      <c r="ES16" s="288" t="s">
        <v>258</v>
      </c>
      <c r="ET16" s="289"/>
      <c r="EU16" s="289"/>
      <c r="EV16" s="289"/>
      <c r="EW16" s="289"/>
      <c r="EX16" s="289"/>
      <c r="EY16" s="289"/>
      <c r="EZ16" s="289"/>
      <c r="FA16" s="289"/>
      <c r="FB16" s="289"/>
      <c r="FC16" s="289"/>
      <c r="FD16" s="289"/>
      <c r="FE16" s="290"/>
    </row>
    <row r="17" spans="147:161" ht="11.25">
      <c r="EQ17" s="6" t="s">
        <v>28</v>
      </c>
      <c r="ES17" s="288"/>
      <c r="ET17" s="289"/>
      <c r="EU17" s="289"/>
      <c r="EV17" s="289"/>
      <c r="EW17" s="289"/>
      <c r="EX17" s="289"/>
      <c r="EY17" s="289"/>
      <c r="EZ17" s="289"/>
      <c r="FA17" s="289"/>
      <c r="FB17" s="289"/>
      <c r="FC17" s="289"/>
      <c r="FD17" s="289"/>
      <c r="FE17" s="290"/>
    </row>
    <row r="18" spans="147:161" ht="11.25">
      <c r="EQ18" s="6" t="s">
        <v>32</v>
      </c>
      <c r="ES18" s="256">
        <f>'вспом. табл.'!ES18:FE18</f>
        <v>5836200227</v>
      </c>
      <c r="ET18" s="257"/>
      <c r="EU18" s="257"/>
      <c r="EV18" s="257"/>
      <c r="EW18" s="257"/>
      <c r="EX18" s="257"/>
      <c r="EY18" s="257"/>
      <c r="EZ18" s="257"/>
      <c r="FA18" s="257"/>
      <c r="FB18" s="257"/>
      <c r="FC18" s="257"/>
      <c r="FD18" s="257"/>
      <c r="FE18" s="258"/>
    </row>
    <row r="19" spans="1:161" ht="11.25">
      <c r="A19" s="1" t="s">
        <v>36</v>
      </c>
      <c r="K19" s="264" t="str">
        <f>'вспом. табл.'!K19</f>
        <v>Муниципальное бюджетное дошкольное образовательное учреждение детский сад № 99 города Пензы "Карусель"</v>
      </c>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EQ19" s="6" t="s">
        <v>33</v>
      </c>
      <c r="ES19" s="256">
        <f>'вспом. табл.'!ES19:FE19</f>
        <v>583601001</v>
      </c>
      <c r="ET19" s="257"/>
      <c r="EU19" s="257"/>
      <c r="EV19" s="257"/>
      <c r="EW19" s="257"/>
      <c r="EX19" s="257"/>
      <c r="EY19" s="257"/>
      <c r="EZ19" s="257"/>
      <c r="FA19" s="257"/>
      <c r="FB19" s="257"/>
      <c r="FC19" s="257"/>
      <c r="FD19" s="257"/>
      <c r="FE19" s="258"/>
    </row>
    <row r="20" spans="1:161" ht="15" customHeight="1" thickBot="1">
      <c r="A20" s="1" t="s">
        <v>37</v>
      </c>
      <c r="EQ20" s="6" t="s">
        <v>34</v>
      </c>
      <c r="ES20" s="259" t="s">
        <v>35</v>
      </c>
      <c r="ET20" s="260"/>
      <c r="EU20" s="260"/>
      <c r="EV20" s="260"/>
      <c r="EW20" s="260"/>
      <c r="EX20" s="260"/>
      <c r="EY20" s="260"/>
      <c r="EZ20" s="260"/>
      <c r="FA20" s="260"/>
      <c r="FB20" s="260"/>
      <c r="FC20" s="260"/>
      <c r="FD20" s="260"/>
      <c r="FE20" s="261"/>
    </row>
    <row r="21" ht="6" customHeight="1"/>
    <row r="22" spans="1:161" s="7" customFormat="1" ht="12" customHeight="1">
      <c r="A22" s="262" t="s">
        <v>39</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262"/>
      <c r="FB22" s="262"/>
      <c r="FC22" s="262"/>
      <c r="FD22" s="262"/>
      <c r="FE22" s="262"/>
    </row>
    <row r="23" ht="4.5" customHeight="1"/>
    <row r="24" spans="1:161" ht="12" customHeight="1">
      <c r="A24" s="237" t="s">
        <v>0</v>
      </c>
      <c r="B24" s="237"/>
      <c r="C24" s="237"/>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84" t="s">
        <v>1</v>
      </c>
      <c r="BY24" s="284"/>
      <c r="BZ24" s="284"/>
      <c r="CA24" s="284"/>
      <c r="CB24" s="284"/>
      <c r="CC24" s="284"/>
      <c r="CD24" s="284"/>
      <c r="CE24" s="284"/>
      <c r="CF24" s="284" t="s">
        <v>261</v>
      </c>
      <c r="CG24" s="284"/>
      <c r="CH24" s="284"/>
      <c r="CI24" s="284"/>
      <c r="CJ24" s="284"/>
      <c r="CK24" s="284"/>
      <c r="CL24" s="284"/>
      <c r="CM24" s="284"/>
      <c r="CN24" s="284"/>
      <c r="CO24" s="284"/>
      <c r="CP24" s="284"/>
      <c r="CQ24" s="284"/>
      <c r="CR24" s="284"/>
      <c r="CS24" s="284" t="s">
        <v>262</v>
      </c>
      <c r="CT24" s="284"/>
      <c r="CU24" s="284"/>
      <c r="CV24" s="284"/>
      <c r="CW24" s="284"/>
      <c r="CX24" s="284"/>
      <c r="CY24" s="284"/>
      <c r="CZ24" s="284"/>
      <c r="DA24" s="284"/>
      <c r="DB24" s="284"/>
      <c r="DC24" s="284"/>
      <c r="DD24" s="284"/>
      <c r="DE24" s="284"/>
      <c r="DF24" s="237" t="s">
        <v>8</v>
      </c>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row>
    <row r="25" spans="1:161" ht="12.75" customHeight="1">
      <c r="A25" s="237"/>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84"/>
      <c r="BY25" s="284"/>
      <c r="BZ25" s="284"/>
      <c r="CA25" s="284"/>
      <c r="CB25" s="284"/>
      <c r="CC25" s="284"/>
      <c r="CD25" s="284"/>
      <c r="CE25" s="284"/>
      <c r="CF25" s="284"/>
      <c r="CG25" s="284"/>
      <c r="CH25" s="284"/>
      <c r="CI25" s="284"/>
      <c r="CJ25" s="284"/>
      <c r="CK25" s="284"/>
      <c r="CL25" s="284"/>
      <c r="CM25" s="284"/>
      <c r="CN25" s="284"/>
      <c r="CO25" s="284"/>
      <c r="CP25" s="284"/>
      <c r="CQ25" s="284"/>
      <c r="CR25" s="284"/>
      <c r="CS25" s="284"/>
      <c r="CT25" s="284"/>
      <c r="CU25" s="284"/>
      <c r="CV25" s="284"/>
      <c r="CW25" s="284"/>
      <c r="CX25" s="284"/>
      <c r="CY25" s="284"/>
      <c r="CZ25" s="284"/>
      <c r="DA25" s="284"/>
      <c r="DB25" s="284"/>
      <c r="DC25" s="284"/>
      <c r="DD25" s="284"/>
      <c r="DE25" s="284"/>
      <c r="DF25" s="283" t="s">
        <v>2</v>
      </c>
      <c r="DG25" s="283"/>
      <c r="DH25" s="283"/>
      <c r="DI25" s="283"/>
      <c r="DJ25" s="283"/>
      <c r="DK25" s="283"/>
      <c r="DL25" s="249" t="s">
        <v>256</v>
      </c>
      <c r="DM25" s="249"/>
      <c r="DN25" s="249"/>
      <c r="DO25" s="250" t="s">
        <v>3</v>
      </c>
      <c r="DP25" s="250"/>
      <c r="DQ25" s="250"/>
      <c r="DR25" s="250"/>
      <c r="DS25" s="283" t="s">
        <v>2</v>
      </c>
      <c r="DT25" s="283"/>
      <c r="DU25" s="283"/>
      <c r="DV25" s="283"/>
      <c r="DW25" s="283"/>
      <c r="DX25" s="283"/>
      <c r="DY25" s="249" t="s">
        <v>257</v>
      </c>
      <c r="DZ25" s="249"/>
      <c r="EA25" s="249"/>
      <c r="EB25" s="250" t="s">
        <v>3</v>
      </c>
      <c r="EC25" s="250"/>
      <c r="ED25" s="250"/>
      <c r="EE25" s="250"/>
      <c r="EF25" s="283" t="s">
        <v>2</v>
      </c>
      <c r="EG25" s="283"/>
      <c r="EH25" s="283"/>
      <c r="EI25" s="283"/>
      <c r="EJ25" s="283"/>
      <c r="EK25" s="283"/>
      <c r="EL25" s="249" t="s">
        <v>673</v>
      </c>
      <c r="EM25" s="249"/>
      <c r="EN25" s="249"/>
      <c r="EO25" s="250" t="s">
        <v>3</v>
      </c>
      <c r="EP25" s="250"/>
      <c r="EQ25" s="250"/>
      <c r="ER25" s="250"/>
      <c r="ES25" s="284" t="s">
        <v>7</v>
      </c>
      <c r="ET25" s="284"/>
      <c r="EU25" s="284"/>
      <c r="EV25" s="284"/>
      <c r="EW25" s="284"/>
      <c r="EX25" s="284"/>
      <c r="EY25" s="284"/>
      <c r="EZ25" s="284"/>
      <c r="FA25" s="284"/>
      <c r="FB25" s="284"/>
      <c r="FC25" s="284"/>
      <c r="FD25" s="284"/>
      <c r="FE25" s="284"/>
    </row>
    <row r="26" spans="1:161" ht="44.25" customHeight="1">
      <c r="A26" s="237"/>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84"/>
      <c r="BY26" s="284"/>
      <c r="BZ26" s="284"/>
      <c r="CA26" s="284"/>
      <c r="CB26" s="284"/>
      <c r="CC26" s="284"/>
      <c r="CD26" s="284"/>
      <c r="CE26" s="284"/>
      <c r="CF26" s="284"/>
      <c r="CG26" s="284"/>
      <c r="CH26" s="284"/>
      <c r="CI26" s="284"/>
      <c r="CJ26" s="284"/>
      <c r="CK26" s="284"/>
      <c r="CL26" s="284"/>
      <c r="CM26" s="284"/>
      <c r="CN26" s="284"/>
      <c r="CO26" s="284"/>
      <c r="CP26" s="284"/>
      <c r="CQ26" s="284"/>
      <c r="CR26" s="284"/>
      <c r="CS26" s="284"/>
      <c r="CT26" s="284"/>
      <c r="CU26" s="284"/>
      <c r="CV26" s="284"/>
      <c r="CW26" s="284"/>
      <c r="CX26" s="284"/>
      <c r="CY26" s="284"/>
      <c r="CZ26" s="284"/>
      <c r="DA26" s="284"/>
      <c r="DB26" s="284"/>
      <c r="DC26" s="284"/>
      <c r="DD26" s="284"/>
      <c r="DE26" s="284"/>
      <c r="DF26" s="251" t="s">
        <v>4</v>
      </c>
      <c r="DG26" s="251"/>
      <c r="DH26" s="251"/>
      <c r="DI26" s="251"/>
      <c r="DJ26" s="251"/>
      <c r="DK26" s="251"/>
      <c r="DL26" s="251"/>
      <c r="DM26" s="251"/>
      <c r="DN26" s="251"/>
      <c r="DO26" s="251"/>
      <c r="DP26" s="251"/>
      <c r="DQ26" s="251"/>
      <c r="DR26" s="251"/>
      <c r="DS26" s="251" t="s">
        <v>5</v>
      </c>
      <c r="DT26" s="251"/>
      <c r="DU26" s="251"/>
      <c r="DV26" s="251"/>
      <c r="DW26" s="251"/>
      <c r="DX26" s="251"/>
      <c r="DY26" s="251"/>
      <c r="DZ26" s="251"/>
      <c r="EA26" s="251"/>
      <c r="EB26" s="251"/>
      <c r="EC26" s="251"/>
      <c r="ED26" s="251"/>
      <c r="EE26" s="251"/>
      <c r="EF26" s="251" t="s">
        <v>6</v>
      </c>
      <c r="EG26" s="251"/>
      <c r="EH26" s="251"/>
      <c r="EI26" s="251"/>
      <c r="EJ26" s="251"/>
      <c r="EK26" s="251"/>
      <c r="EL26" s="251"/>
      <c r="EM26" s="251"/>
      <c r="EN26" s="251"/>
      <c r="EO26" s="251"/>
      <c r="EP26" s="251"/>
      <c r="EQ26" s="251"/>
      <c r="ER26" s="251"/>
      <c r="ES26" s="284"/>
      <c r="ET26" s="284"/>
      <c r="EU26" s="284"/>
      <c r="EV26" s="284"/>
      <c r="EW26" s="284"/>
      <c r="EX26" s="284"/>
      <c r="EY26" s="284"/>
      <c r="EZ26" s="284"/>
      <c r="FA26" s="284"/>
      <c r="FB26" s="284"/>
      <c r="FC26" s="284"/>
      <c r="FD26" s="284"/>
      <c r="FE26" s="284"/>
    </row>
    <row r="27" spans="1:161" ht="16.5" customHeight="1">
      <c r="A27" s="248" t="s">
        <v>9</v>
      </c>
      <c r="B27" s="248"/>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t="s">
        <v>10</v>
      </c>
      <c r="BY27" s="248"/>
      <c r="BZ27" s="248"/>
      <c r="CA27" s="248"/>
      <c r="CB27" s="248"/>
      <c r="CC27" s="248"/>
      <c r="CD27" s="248"/>
      <c r="CE27" s="248"/>
      <c r="CF27" s="248" t="s">
        <v>11</v>
      </c>
      <c r="CG27" s="248"/>
      <c r="CH27" s="248"/>
      <c r="CI27" s="248"/>
      <c r="CJ27" s="248"/>
      <c r="CK27" s="248"/>
      <c r="CL27" s="248"/>
      <c r="CM27" s="248"/>
      <c r="CN27" s="248"/>
      <c r="CO27" s="248"/>
      <c r="CP27" s="248"/>
      <c r="CQ27" s="248"/>
      <c r="CR27" s="248"/>
      <c r="CS27" s="248" t="s">
        <v>12</v>
      </c>
      <c r="CT27" s="248"/>
      <c r="CU27" s="248"/>
      <c r="CV27" s="248"/>
      <c r="CW27" s="248"/>
      <c r="CX27" s="248"/>
      <c r="CY27" s="248"/>
      <c r="CZ27" s="248"/>
      <c r="DA27" s="248"/>
      <c r="DB27" s="248"/>
      <c r="DC27" s="248"/>
      <c r="DD27" s="248"/>
      <c r="DE27" s="248"/>
      <c r="DF27" s="248" t="s">
        <v>13</v>
      </c>
      <c r="DG27" s="248"/>
      <c r="DH27" s="248"/>
      <c r="DI27" s="248"/>
      <c r="DJ27" s="248"/>
      <c r="DK27" s="248"/>
      <c r="DL27" s="248"/>
      <c r="DM27" s="248"/>
      <c r="DN27" s="248"/>
      <c r="DO27" s="248"/>
      <c r="DP27" s="248"/>
      <c r="DQ27" s="248"/>
      <c r="DR27" s="248"/>
      <c r="DS27" s="248" t="s">
        <v>14</v>
      </c>
      <c r="DT27" s="248"/>
      <c r="DU27" s="248"/>
      <c r="DV27" s="248"/>
      <c r="DW27" s="248"/>
      <c r="DX27" s="248"/>
      <c r="DY27" s="248"/>
      <c r="DZ27" s="248"/>
      <c r="EA27" s="248"/>
      <c r="EB27" s="248"/>
      <c r="EC27" s="248"/>
      <c r="ED27" s="248"/>
      <c r="EE27" s="248"/>
      <c r="EF27" s="248" t="s">
        <v>15</v>
      </c>
      <c r="EG27" s="248"/>
      <c r="EH27" s="248"/>
      <c r="EI27" s="248"/>
      <c r="EJ27" s="248"/>
      <c r="EK27" s="248"/>
      <c r="EL27" s="248"/>
      <c r="EM27" s="248"/>
      <c r="EN27" s="248"/>
      <c r="EO27" s="248"/>
      <c r="EP27" s="248"/>
      <c r="EQ27" s="248"/>
      <c r="ER27" s="248"/>
      <c r="ES27" s="248" t="s">
        <v>16</v>
      </c>
      <c r="ET27" s="248"/>
      <c r="EU27" s="248"/>
      <c r="EV27" s="248"/>
      <c r="EW27" s="248"/>
      <c r="EX27" s="248"/>
      <c r="EY27" s="248"/>
      <c r="EZ27" s="248"/>
      <c r="FA27" s="248"/>
      <c r="FB27" s="248"/>
      <c r="FC27" s="248"/>
      <c r="FD27" s="248"/>
      <c r="FE27" s="248"/>
    </row>
    <row r="28" spans="1:161" ht="21.75" customHeight="1">
      <c r="A28" s="250" t="s">
        <v>263</v>
      </c>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18" t="s">
        <v>40</v>
      </c>
      <c r="BY28" s="218"/>
      <c r="BZ28" s="218"/>
      <c r="CA28" s="218"/>
      <c r="CB28" s="218"/>
      <c r="CC28" s="218"/>
      <c r="CD28" s="218"/>
      <c r="CE28" s="218"/>
      <c r="CF28" s="218" t="s">
        <v>41</v>
      </c>
      <c r="CG28" s="218"/>
      <c r="CH28" s="218"/>
      <c r="CI28" s="218"/>
      <c r="CJ28" s="218"/>
      <c r="CK28" s="218"/>
      <c r="CL28" s="218"/>
      <c r="CM28" s="218"/>
      <c r="CN28" s="218"/>
      <c r="CO28" s="218"/>
      <c r="CP28" s="218"/>
      <c r="CQ28" s="218"/>
      <c r="CR28" s="218"/>
      <c r="CS28" s="218" t="s">
        <v>41</v>
      </c>
      <c r="CT28" s="218"/>
      <c r="CU28" s="218"/>
      <c r="CV28" s="218"/>
      <c r="CW28" s="218"/>
      <c r="CX28" s="218"/>
      <c r="CY28" s="218"/>
      <c r="CZ28" s="218"/>
      <c r="DA28" s="218"/>
      <c r="DB28" s="218"/>
      <c r="DC28" s="218"/>
      <c r="DD28" s="218"/>
      <c r="DE28" s="218"/>
      <c r="DF28" s="214">
        <f>'вспом. табл.'!DF28:DR28</f>
        <v>52512.66</v>
      </c>
      <c r="DG28" s="214"/>
      <c r="DH28" s="214"/>
      <c r="DI28" s="214"/>
      <c r="DJ28" s="214"/>
      <c r="DK28" s="214"/>
      <c r="DL28" s="214"/>
      <c r="DM28" s="214"/>
      <c r="DN28" s="214"/>
      <c r="DO28" s="214"/>
      <c r="DP28" s="214"/>
      <c r="DQ28" s="214"/>
      <c r="DR28" s="214"/>
      <c r="DS28" s="214">
        <v>0</v>
      </c>
      <c r="DT28" s="214"/>
      <c r="DU28" s="214"/>
      <c r="DV28" s="214"/>
      <c r="DW28" s="214"/>
      <c r="DX28" s="214"/>
      <c r="DY28" s="214"/>
      <c r="DZ28" s="214"/>
      <c r="EA28" s="214"/>
      <c r="EB28" s="214"/>
      <c r="EC28" s="214"/>
      <c r="ED28" s="214"/>
      <c r="EE28" s="214"/>
      <c r="EF28" s="214">
        <v>0</v>
      </c>
      <c r="EG28" s="214"/>
      <c r="EH28" s="214"/>
      <c r="EI28" s="214"/>
      <c r="EJ28" s="214"/>
      <c r="EK28" s="214"/>
      <c r="EL28" s="214"/>
      <c r="EM28" s="214"/>
      <c r="EN28" s="214"/>
      <c r="EO28" s="214"/>
      <c r="EP28" s="214"/>
      <c r="EQ28" s="214"/>
      <c r="ER28" s="214"/>
      <c r="ES28" s="215"/>
      <c r="ET28" s="215"/>
      <c r="EU28" s="215"/>
      <c r="EV28" s="215"/>
      <c r="EW28" s="215"/>
      <c r="EX28" s="215"/>
      <c r="EY28" s="215"/>
      <c r="EZ28" s="215"/>
      <c r="FA28" s="215"/>
      <c r="FB28" s="215"/>
      <c r="FC28" s="215"/>
      <c r="FD28" s="215"/>
      <c r="FE28" s="215"/>
    </row>
    <row r="29" spans="1:161" ht="18.75" customHeight="1">
      <c r="A29" s="250" t="s">
        <v>264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c r="BO29" s="250"/>
      <c r="BP29" s="250"/>
      <c r="BQ29" s="250"/>
      <c r="BR29" s="250"/>
      <c r="BS29" s="250"/>
      <c r="BT29" s="250"/>
      <c r="BU29" s="250"/>
      <c r="BV29" s="250"/>
      <c r="BW29" s="250"/>
      <c r="BX29" s="218" t="s">
        <v>42</v>
      </c>
      <c r="BY29" s="218"/>
      <c r="BZ29" s="218"/>
      <c r="CA29" s="218"/>
      <c r="CB29" s="218"/>
      <c r="CC29" s="218"/>
      <c r="CD29" s="218"/>
      <c r="CE29" s="218"/>
      <c r="CF29" s="218" t="s">
        <v>41</v>
      </c>
      <c r="CG29" s="218"/>
      <c r="CH29" s="218"/>
      <c r="CI29" s="218"/>
      <c r="CJ29" s="218"/>
      <c r="CK29" s="218"/>
      <c r="CL29" s="218"/>
      <c r="CM29" s="218"/>
      <c r="CN29" s="218"/>
      <c r="CO29" s="218"/>
      <c r="CP29" s="218"/>
      <c r="CQ29" s="218"/>
      <c r="CR29" s="218"/>
      <c r="CS29" s="218" t="s">
        <v>41</v>
      </c>
      <c r="CT29" s="218"/>
      <c r="CU29" s="218"/>
      <c r="CV29" s="218"/>
      <c r="CW29" s="218"/>
      <c r="CX29" s="218"/>
      <c r="CY29" s="218"/>
      <c r="CZ29" s="218"/>
      <c r="DA29" s="218"/>
      <c r="DB29" s="218"/>
      <c r="DC29" s="218"/>
      <c r="DD29" s="218"/>
      <c r="DE29" s="218"/>
      <c r="DF29" s="214">
        <f>DF28+DF30-DF60-DF88</f>
        <v>-7.450580596923828E-09</v>
      </c>
      <c r="DG29" s="214"/>
      <c r="DH29" s="214"/>
      <c r="DI29" s="214"/>
      <c r="DJ29" s="214"/>
      <c r="DK29" s="214"/>
      <c r="DL29" s="214"/>
      <c r="DM29" s="214"/>
      <c r="DN29" s="214"/>
      <c r="DO29" s="214"/>
      <c r="DP29" s="214"/>
      <c r="DQ29" s="214"/>
      <c r="DR29" s="214"/>
      <c r="DS29" s="214">
        <f>DS28+DS30-DS60</f>
        <v>0</v>
      </c>
      <c r="DT29" s="214"/>
      <c r="DU29" s="214"/>
      <c r="DV29" s="214"/>
      <c r="DW29" s="214"/>
      <c r="DX29" s="214"/>
      <c r="DY29" s="214"/>
      <c r="DZ29" s="214"/>
      <c r="EA29" s="214"/>
      <c r="EB29" s="214"/>
      <c r="EC29" s="214"/>
      <c r="ED29" s="214"/>
      <c r="EE29" s="214"/>
      <c r="EF29" s="214">
        <f>EF28+EF30-EF60</f>
        <v>0</v>
      </c>
      <c r="EG29" s="214"/>
      <c r="EH29" s="214"/>
      <c r="EI29" s="214"/>
      <c r="EJ29" s="214"/>
      <c r="EK29" s="214"/>
      <c r="EL29" s="214"/>
      <c r="EM29" s="214"/>
      <c r="EN29" s="214"/>
      <c r="EO29" s="214"/>
      <c r="EP29" s="214"/>
      <c r="EQ29" s="214"/>
      <c r="ER29" s="214"/>
      <c r="ES29" s="215"/>
      <c r="ET29" s="215"/>
      <c r="EU29" s="215"/>
      <c r="EV29" s="215"/>
      <c r="EW29" s="215"/>
      <c r="EX29" s="215"/>
      <c r="EY29" s="215"/>
      <c r="EZ29" s="215"/>
      <c r="FA29" s="215"/>
      <c r="FB29" s="215"/>
      <c r="FC29" s="215"/>
      <c r="FD29" s="215"/>
      <c r="FE29" s="215"/>
    </row>
    <row r="30" spans="1:161" s="7" customFormat="1" ht="14.25" customHeight="1">
      <c r="A30" s="240" t="s">
        <v>43</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1" t="s">
        <v>44</v>
      </c>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c r="DA30" s="241"/>
      <c r="DB30" s="241"/>
      <c r="DC30" s="241"/>
      <c r="DD30" s="241"/>
      <c r="DE30" s="241"/>
      <c r="DF30" s="242">
        <f>DF31+DF34+DF37+DF40+DF46+DF50</f>
        <v>49285337.34</v>
      </c>
      <c r="DG30" s="242"/>
      <c r="DH30" s="242"/>
      <c r="DI30" s="242"/>
      <c r="DJ30" s="242"/>
      <c r="DK30" s="242"/>
      <c r="DL30" s="242"/>
      <c r="DM30" s="242"/>
      <c r="DN30" s="242"/>
      <c r="DO30" s="242"/>
      <c r="DP30" s="242"/>
      <c r="DQ30" s="242"/>
      <c r="DR30" s="242"/>
      <c r="DS30" s="242">
        <f>DS31+DS34+DS37+DS40+DS46+DS50</f>
        <v>53942153</v>
      </c>
      <c r="DT30" s="242"/>
      <c r="DU30" s="242"/>
      <c r="DV30" s="242"/>
      <c r="DW30" s="242"/>
      <c r="DX30" s="242"/>
      <c r="DY30" s="242"/>
      <c r="DZ30" s="242"/>
      <c r="EA30" s="242"/>
      <c r="EB30" s="242"/>
      <c r="EC30" s="242"/>
      <c r="ED30" s="242"/>
      <c r="EE30" s="242"/>
      <c r="EF30" s="242">
        <f>EF31+EF34+EF37+EF40+EF46+EF50</f>
        <v>54786557</v>
      </c>
      <c r="EG30" s="242"/>
      <c r="EH30" s="242"/>
      <c r="EI30" s="242"/>
      <c r="EJ30" s="242"/>
      <c r="EK30" s="242"/>
      <c r="EL30" s="242"/>
      <c r="EM30" s="242"/>
      <c r="EN30" s="242"/>
      <c r="EO30" s="242"/>
      <c r="EP30" s="242"/>
      <c r="EQ30" s="242"/>
      <c r="ER30" s="242"/>
      <c r="ES30" s="243"/>
      <c r="ET30" s="243"/>
      <c r="EU30" s="243"/>
      <c r="EV30" s="243"/>
      <c r="EW30" s="243"/>
      <c r="EX30" s="243"/>
      <c r="EY30" s="243"/>
      <c r="EZ30" s="243"/>
      <c r="FA30" s="243"/>
      <c r="FB30" s="243"/>
      <c r="FC30" s="243"/>
      <c r="FD30" s="243"/>
      <c r="FE30" s="243"/>
    </row>
    <row r="31" spans="1:161" ht="22.5" customHeight="1" hidden="1">
      <c r="A31" s="244" t="s">
        <v>45</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R31" s="245"/>
      <c r="BS31" s="245"/>
      <c r="BT31" s="245"/>
      <c r="BU31" s="245"/>
      <c r="BV31" s="245"/>
      <c r="BW31" s="245"/>
      <c r="BX31" s="218" t="s">
        <v>46</v>
      </c>
      <c r="BY31" s="218"/>
      <c r="BZ31" s="218"/>
      <c r="CA31" s="218"/>
      <c r="CB31" s="218"/>
      <c r="CC31" s="218"/>
      <c r="CD31" s="218"/>
      <c r="CE31" s="218"/>
      <c r="CF31" s="218" t="s">
        <v>47</v>
      </c>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4">
        <f>DF32</f>
        <v>0</v>
      </c>
      <c r="DG31" s="214"/>
      <c r="DH31" s="214"/>
      <c r="DI31" s="214"/>
      <c r="DJ31" s="214"/>
      <c r="DK31" s="214"/>
      <c r="DL31" s="214"/>
      <c r="DM31" s="214"/>
      <c r="DN31" s="214"/>
      <c r="DO31" s="214"/>
      <c r="DP31" s="214"/>
      <c r="DQ31" s="214"/>
      <c r="DR31" s="214"/>
      <c r="DS31" s="214">
        <f>DS32</f>
        <v>0</v>
      </c>
      <c r="DT31" s="214"/>
      <c r="DU31" s="214"/>
      <c r="DV31" s="214"/>
      <c r="DW31" s="214"/>
      <c r="DX31" s="214"/>
      <c r="DY31" s="214"/>
      <c r="DZ31" s="214"/>
      <c r="EA31" s="214"/>
      <c r="EB31" s="214"/>
      <c r="EC31" s="214"/>
      <c r="ED31" s="214"/>
      <c r="EE31" s="214"/>
      <c r="EF31" s="214">
        <f>EF32</f>
        <v>0</v>
      </c>
      <c r="EG31" s="214"/>
      <c r="EH31" s="214"/>
      <c r="EI31" s="214"/>
      <c r="EJ31" s="214"/>
      <c r="EK31" s="214"/>
      <c r="EL31" s="214"/>
      <c r="EM31" s="214"/>
      <c r="EN31" s="214"/>
      <c r="EO31" s="214"/>
      <c r="EP31" s="214"/>
      <c r="EQ31" s="214"/>
      <c r="ER31" s="214"/>
      <c r="ES31" s="215"/>
      <c r="ET31" s="215"/>
      <c r="EU31" s="215"/>
      <c r="EV31" s="215"/>
      <c r="EW31" s="215"/>
      <c r="EX31" s="215"/>
      <c r="EY31" s="215"/>
      <c r="EZ31" s="215"/>
      <c r="FA31" s="215"/>
      <c r="FB31" s="215"/>
      <c r="FC31" s="215"/>
      <c r="FD31" s="215"/>
      <c r="FE31" s="215"/>
    </row>
    <row r="32" spans="1:161" ht="11.25" hidden="1">
      <c r="A32" s="221" t="s">
        <v>48</v>
      </c>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18" t="s">
        <v>49</v>
      </c>
      <c r="BY32" s="218"/>
      <c r="BZ32" s="218"/>
      <c r="CA32" s="218"/>
      <c r="CB32" s="218"/>
      <c r="CC32" s="218"/>
      <c r="CD32" s="218"/>
      <c r="CE32" s="218"/>
      <c r="CF32" s="218" t="s">
        <v>47</v>
      </c>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4">
        <f>'вспом. табл.'!DF32</f>
        <v>0</v>
      </c>
      <c r="DG32" s="214"/>
      <c r="DH32" s="214"/>
      <c r="DI32" s="214"/>
      <c r="DJ32" s="214"/>
      <c r="DK32" s="214"/>
      <c r="DL32" s="214"/>
      <c r="DM32" s="214"/>
      <c r="DN32" s="214"/>
      <c r="DO32" s="214"/>
      <c r="DP32" s="214"/>
      <c r="DQ32" s="214"/>
      <c r="DR32" s="214"/>
      <c r="DS32" s="214">
        <f>'вспом. табл.'!DS32</f>
        <v>0</v>
      </c>
      <c r="DT32" s="214"/>
      <c r="DU32" s="214"/>
      <c r="DV32" s="214"/>
      <c r="DW32" s="214"/>
      <c r="DX32" s="214"/>
      <c r="DY32" s="214"/>
      <c r="DZ32" s="214"/>
      <c r="EA32" s="214"/>
      <c r="EB32" s="214"/>
      <c r="EC32" s="214"/>
      <c r="ED32" s="214"/>
      <c r="EE32" s="214"/>
      <c r="EF32" s="214">
        <f>'вспом. табл.'!EF32</f>
        <v>0</v>
      </c>
      <c r="EG32" s="214"/>
      <c r="EH32" s="214"/>
      <c r="EI32" s="214"/>
      <c r="EJ32" s="214"/>
      <c r="EK32" s="214"/>
      <c r="EL32" s="214"/>
      <c r="EM32" s="214"/>
      <c r="EN32" s="214"/>
      <c r="EO32" s="214"/>
      <c r="EP32" s="214"/>
      <c r="EQ32" s="214"/>
      <c r="ER32" s="214"/>
      <c r="ES32" s="215"/>
      <c r="ET32" s="215"/>
      <c r="EU32" s="215"/>
      <c r="EV32" s="215"/>
      <c r="EW32" s="215"/>
      <c r="EX32" s="215"/>
      <c r="EY32" s="215"/>
      <c r="EZ32" s="215"/>
      <c r="FA32" s="215"/>
      <c r="FB32" s="215"/>
      <c r="FC32" s="215"/>
      <c r="FD32" s="215"/>
      <c r="FE32" s="215"/>
    </row>
    <row r="33" spans="1:161" ht="11.25" hidden="1">
      <c r="A33" s="221" t="s">
        <v>265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5"/>
      <c r="ET33" s="215"/>
      <c r="EU33" s="215"/>
      <c r="EV33" s="215"/>
      <c r="EW33" s="215"/>
      <c r="EX33" s="215"/>
      <c r="EY33" s="215"/>
      <c r="EZ33" s="215"/>
      <c r="FA33" s="215"/>
      <c r="FB33" s="215"/>
      <c r="FC33" s="215"/>
      <c r="FD33" s="215"/>
      <c r="FE33" s="215"/>
    </row>
    <row r="34" spans="1:161" ht="18" customHeight="1">
      <c r="A34" s="244" t="s">
        <v>50</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5"/>
      <c r="BX34" s="218" t="s">
        <v>51</v>
      </c>
      <c r="BY34" s="218"/>
      <c r="BZ34" s="218"/>
      <c r="CA34" s="218"/>
      <c r="CB34" s="218"/>
      <c r="CC34" s="218"/>
      <c r="CD34" s="218"/>
      <c r="CE34" s="218"/>
      <c r="CF34" s="218" t="s">
        <v>52</v>
      </c>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4">
        <f>DF35</f>
        <v>42232469</v>
      </c>
      <c r="DG34" s="214"/>
      <c r="DH34" s="214"/>
      <c r="DI34" s="214"/>
      <c r="DJ34" s="214"/>
      <c r="DK34" s="214"/>
      <c r="DL34" s="214"/>
      <c r="DM34" s="214"/>
      <c r="DN34" s="214"/>
      <c r="DO34" s="214"/>
      <c r="DP34" s="214"/>
      <c r="DQ34" s="214"/>
      <c r="DR34" s="214"/>
      <c r="DS34" s="214">
        <f>DS35</f>
        <v>46536772</v>
      </c>
      <c r="DT34" s="214"/>
      <c r="DU34" s="214"/>
      <c r="DV34" s="214"/>
      <c r="DW34" s="214"/>
      <c r="DX34" s="214"/>
      <c r="DY34" s="214"/>
      <c r="DZ34" s="214"/>
      <c r="EA34" s="214"/>
      <c r="EB34" s="214"/>
      <c r="EC34" s="214"/>
      <c r="ED34" s="214"/>
      <c r="EE34" s="214"/>
      <c r="EF34" s="214">
        <f>EF35</f>
        <v>47050818</v>
      </c>
      <c r="EG34" s="214"/>
      <c r="EH34" s="214"/>
      <c r="EI34" s="214"/>
      <c r="EJ34" s="214"/>
      <c r="EK34" s="214"/>
      <c r="EL34" s="214"/>
      <c r="EM34" s="214"/>
      <c r="EN34" s="214"/>
      <c r="EO34" s="214"/>
      <c r="EP34" s="214"/>
      <c r="EQ34" s="214"/>
      <c r="ER34" s="214"/>
      <c r="ES34" s="215"/>
      <c r="ET34" s="215"/>
      <c r="EU34" s="215"/>
      <c r="EV34" s="215"/>
      <c r="EW34" s="215"/>
      <c r="EX34" s="215"/>
      <c r="EY34" s="215"/>
      <c r="EZ34" s="215"/>
      <c r="FA34" s="215"/>
      <c r="FB34" s="215"/>
      <c r="FC34" s="215"/>
      <c r="FD34" s="215"/>
      <c r="FE34" s="215"/>
    </row>
    <row r="35" spans="1:161" ht="44.25" customHeight="1">
      <c r="A35" s="246" t="s">
        <v>267</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18" t="s">
        <v>53</v>
      </c>
      <c r="BY35" s="218"/>
      <c r="BZ35" s="218"/>
      <c r="CA35" s="218"/>
      <c r="CB35" s="218"/>
      <c r="CC35" s="218"/>
      <c r="CD35" s="218"/>
      <c r="CE35" s="218"/>
      <c r="CF35" s="218" t="s">
        <v>52</v>
      </c>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4">
        <f>'вспом. табл.'!DF35</f>
        <v>42232469</v>
      </c>
      <c r="DG35" s="214"/>
      <c r="DH35" s="214"/>
      <c r="DI35" s="214"/>
      <c r="DJ35" s="214"/>
      <c r="DK35" s="214"/>
      <c r="DL35" s="214"/>
      <c r="DM35" s="214"/>
      <c r="DN35" s="214"/>
      <c r="DO35" s="214"/>
      <c r="DP35" s="214"/>
      <c r="DQ35" s="214"/>
      <c r="DR35" s="214"/>
      <c r="DS35" s="214">
        <f>'вспом. табл.'!DS35</f>
        <v>46536772</v>
      </c>
      <c r="DT35" s="214"/>
      <c r="DU35" s="214"/>
      <c r="DV35" s="214"/>
      <c r="DW35" s="214"/>
      <c r="DX35" s="214"/>
      <c r="DY35" s="214"/>
      <c r="DZ35" s="214"/>
      <c r="EA35" s="214"/>
      <c r="EB35" s="214"/>
      <c r="EC35" s="214"/>
      <c r="ED35" s="214"/>
      <c r="EE35" s="214"/>
      <c r="EF35" s="214">
        <f>'вспом. табл.'!EF35</f>
        <v>47050818</v>
      </c>
      <c r="EG35" s="214"/>
      <c r="EH35" s="214"/>
      <c r="EI35" s="214"/>
      <c r="EJ35" s="214"/>
      <c r="EK35" s="214"/>
      <c r="EL35" s="214"/>
      <c r="EM35" s="214"/>
      <c r="EN35" s="214"/>
      <c r="EO35" s="214"/>
      <c r="EP35" s="214"/>
      <c r="EQ35" s="214"/>
      <c r="ER35" s="214"/>
      <c r="ES35" s="215"/>
      <c r="ET35" s="215"/>
      <c r="EU35" s="215"/>
      <c r="EV35" s="215"/>
      <c r="EW35" s="215"/>
      <c r="EX35" s="215"/>
      <c r="EY35" s="215"/>
      <c r="EZ35" s="215"/>
      <c r="FA35" s="215"/>
      <c r="FB35" s="215"/>
      <c r="FC35" s="215"/>
      <c r="FD35" s="215"/>
      <c r="FE35" s="215"/>
    </row>
    <row r="36" spans="1:161" ht="14.25" customHeight="1">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5"/>
      <c r="ET36" s="215"/>
      <c r="EU36" s="215"/>
      <c r="EV36" s="215"/>
      <c r="EW36" s="215"/>
      <c r="EX36" s="215"/>
      <c r="EY36" s="215"/>
      <c r="EZ36" s="215"/>
      <c r="FA36" s="215"/>
      <c r="FB36" s="215"/>
      <c r="FC36" s="215"/>
      <c r="FD36" s="215"/>
      <c r="FE36" s="215"/>
    </row>
    <row r="37" spans="1:161" ht="10.5" customHeight="1" hidden="1">
      <c r="A37" s="244" t="s">
        <v>54</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c r="BT37" s="245"/>
      <c r="BU37" s="245"/>
      <c r="BV37" s="245"/>
      <c r="BW37" s="245"/>
      <c r="BX37" s="218" t="s">
        <v>55</v>
      </c>
      <c r="BY37" s="218"/>
      <c r="BZ37" s="218"/>
      <c r="CA37" s="218"/>
      <c r="CB37" s="218"/>
      <c r="CC37" s="218"/>
      <c r="CD37" s="218"/>
      <c r="CE37" s="218"/>
      <c r="CF37" s="218" t="s">
        <v>56</v>
      </c>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4">
        <f>DF38</f>
        <v>0</v>
      </c>
      <c r="DG37" s="214"/>
      <c r="DH37" s="214"/>
      <c r="DI37" s="214"/>
      <c r="DJ37" s="214"/>
      <c r="DK37" s="214"/>
      <c r="DL37" s="214"/>
      <c r="DM37" s="214"/>
      <c r="DN37" s="214"/>
      <c r="DO37" s="214"/>
      <c r="DP37" s="214"/>
      <c r="DQ37" s="214"/>
      <c r="DR37" s="214"/>
      <c r="DS37" s="214">
        <f>DS38</f>
        <v>0</v>
      </c>
      <c r="DT37" s="214"/>
      <c r="DU37" s="214"/>
      <c r="DV37" s="214"/>
      <c r="DW37" s="214"/>
      <c r="DX37" s="214"/>
      <c r="DY37" s="214"/>
      <c r="DZ37" s="214"/>
      <c r="EA37" s="214"/>
      <c r="EB37" s="214"/>
      <c r="EC37" s="214"/>
      <c r="ED37" s="214"/>
      <c r="EE37" s="214"/>
      <c r="EF37" s="214">
        <f>EF38</f>
        <v>0</v>
      </c>
      <c r="EG37" s="214"/>
      <c r="EH37" s="214"/>
      <c r="EI37" s="214"/>
      <c r="EJ37" s="214"/>
      <c r="EK37" s="214"/>
      <c r="EL37" s="214"/>
      <c r="EM37" s="214"/>
      <c r="EN37" s="214"/>
      <c r="EO37" s="214"/>
      <c r="EP37" s="214"/>
      <c r="EQ37" s="214"/>
      <c r="ER37" s="214"/>
      <c r="ES37" s="215"/>
      <c r="ET37" s="215"/>
      <c r="EU37" s="215"/>
      <c r="EV37" s="215"/>
      <c r="EW37" s="215"/>
      <c r="EX37" s="215"/>
      <c r="EY37" s="215"/>
      <c r="EZ37" s="215"/>
      <c r="FA37" s="215"/>
      <c r="FB37" s="215"/>
      <c r="FC37" s="215"/>
      <c r="FD37" s="215"/>
      <c r="FE37" s="215"/>
    </row>
    <row r="38" spans="1:161" ht="10.5" customHeight="1" hidden="1">
      <c r="A38" s="221" t="s">
        <v>48</v>
      </c>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18" t="s">
        <v>57</v>
      </c>
      <c r="BY38" s="218"/>
      <c r="BZ38" s="218"/>
      <c r="CA38" s="218"/>
      <c r="CB38" s="218"/>
      <c r="CC38" s="218"/>
      <c r="CD38" s="218"/>
      <c r="CE38" s="218"/>
      <c r="CF38" s="218" t="s">
        <v>56</v>
      </c>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4">
        <f>'вспом. табл.'!DF38</f>
        <v>0</v>
      </c>
      <c r="DG38" s="214"/>
      <c r="DH38" s="214"/>
      <c r="DI38" s="214"/>
      <c r="DJ38" s="214"/>
      <c r="DK38" s="214"/>
      <c r="DL38" s="214"/>
      <c r="DM38" s="214"/>
      <c r="DN38" s="214"/>
      <c r="DO38" s="214"/>
      <c r="DP38" s="214"/>
      <c r="DQ38" s="214"/>
      <c r="DR38" s="214"/>
      <c r="DS38" s="214">
        <f>'вспом. табл.'!DS38</f>
        <v>0</v>
      </c>
      <c r="DT38" s="214"/>
      <c r="DU38" s="214"/>
      <c r="DV38" s="214"/>
      <c r="DW38" s="214"/>
      <c r="DX38" s="214"/>
      <c r="DY38" s="214"/>
      <c r="DZ38" s="214"/>
      <c r="EA38" s="214"/>
      <c r="EB38" s="214"/>
      <c r="EC38" s="214"/>
      <c r="ED38" s="214"/>
      <c r="EE38" s="214"/>
      <c r="EF38" s="214">
        <f>'вспом. табл.'!EF38</f>
        <v>0</v>
      </c>
      <c r="EG38" s="214"/>
      <c r="EH38" s="214"/>
      <c r="EI38" s="214"/>
      <c r="EJ38" s="214"/>
      <c r="EK38" s="214"/>
      <c r="EL38" s="214"/>
      <c r="EM38" s="214"/>
      <c r="EN38" s="214"/>
      <c r="EO38" s="214"/>
      <c r="EP38" s="214"/>
      <c r="EQ38" s="214"/>
      <c r="ER38" s="214"/>
      <c r="ES38" s="215"/>
      <c r="ET38" s="215"/>
      <c r="EU38" s="215"/>
      <c r="EV38" s="215"/>
      <c r="EW38" s="215"/>
      <c r="EX38" s="215"/>
      <c r="EY38" s="215"/>
      <c r="EZ38" s="215"/>
      <c r="FA38" s="215"/>
      <c r="FB38" s="215"/>
      <c r="FC38" s="215"/>
      <c r="FD38" s="215"/>
      <c r="FE38" s="215"/>
    </row>
    <row r="39" spans="1:161" ht="10.5" customHeight="1" hidden="1">
      <c r="A39" s="221" t="s">
        <v>301</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4"/>
      <c r="DG39" s="214"/>
      <c r="DH39" s="214"/>
      <c r="DI39" s="214"/>
      <c r="DJ39" s="214"/>
      <c r="DK39" s="214"/>
      <c r="DL39" s="214"/>
      <c r="DM39" s="214"/>
      <c r="DN39" s="214"/>
      <c r="DO39" s="214"/>
      <c r="DP39" s="214"/>
      <c r="DQ39" s="214"/>
      <c r="DR39" s="214"/>
      <c r="DS39" s="214"/>
      <c r="DT39" s="214"/>
      <c r="DU39" s="214"/>
      <c r="DV39" s="214"/>
      <c r="DW39" s="214"/>
      <c r="DX39" s="214"/>
      <c r="DY39" s="214"/>
      <c r="DZ39" s="214"/>
      <c r="EA39" s="214"/>
      <c r="EB39" s="214"/>
      <c r="EC39" s="214"/>
      <c r="ED39" s="214"/>
      <c r="EE39" s="214"/>
      <c r="EF39" s="214"/>
      <c r="EG39" s="214"/>
      <c r="EH39" s="214"/>
      <c r="EI39" s="214"/>
      <c r="EJ39" s="214"/>
      <c r="EK39" s="214"/>
      <c r="EL39" s="214"/>
      <c r="EM39" s="214"/>
      <c r="EN39" s="214"/>
      <c r="EO39" s="214"/>
      <c r="EP39" s="214"/>
      <c r="EQ39" s="214"/>
      <c r="ER39" s="214"/>
      <c r="ES39" s="215"/>
      <c r="ET39" s="215"/>
      <c r="EU39" s="215"/>
      <c r="EV39" s="215"/>
      <c r="EW39" s="215"/>
      <c r="EX39" s="215"/>
      <c r="EY39" s="215"/>
      <c r="EZ39" s="215"/>
      <c r="FA39" s="215"/>
      <c r="FB39" s="215"/>
      <c r="FC39" s="215"/>
      <c r="FD39" s="215"/>
      <c r="FE39" s="215"/>
    </row>
    <row r="40" spans="1:161" ht="18.75" customHeight="1">
      <c r="A40" s="244" t="s">
        <v>58</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c r="BD40" s="245"/>
      <c r="BE40" s="245"/>
      <c r="BF40" s="245"/>
      <c r="BG40" s="245"/>
      <c r="BH40" s="245"/>
      <c r="BI40" s="245"/>
      <c r="BJ40" s="245"/>
      <c r="BK40" s="245"/>
      <c r="BL40" s="245"/>
      <c r="BM40" s="245"/>
      <c r="BN40" s="245"/>
      <c r="BO40" s="245"/>
      <c r="BP40" s="245"/>
      <c r="BQ40" s="245"/>
      <c r="BR40" s="245"/>
      <c r="BS40" s="245"/>
      <c r="BT40" s="245"/>
      <c r="BU40" s="245"/>
      <c r="BV40" s="245"/>
      <c r="BW40" s="245"/>
      <c r="BX40" s="218" t="s">
        <v>59</v>
      </c>
      <c r="BY40" s="218"/>
      <c r="BZ40" s="218"/>
      <c r="CA40" s="218"/>
      <c r="CB40" s="218"/>
      <c r="CC40" s="218"/>
      <c r="CD40" s="218"/>
      <c r="CE40" s="218"/>
      <c r="CF40" s="218" t="s">
        <v>60</v>
      </c>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4">
        <f>DF41+DF43+DF44</f>
        <v>285360</v>
      </c>
      <c r="DG40" s="214"/>
      <c r="DH40" s="214"/>
      <c r="DI40" s="214"/>
      <c r="DJ40" s="214"/>
      <c r="DK40" s="214"/>
      <c r="DL40" s="214"/>
      <c r="DM40" s="214"/>
      <c r="DN40" s="214"/>
      <c r="DO40" s="214"/>
      <c r="DP40" s="214"/>
      <c r="DQ40" s="214"/>
      <c r="DR40" s="214"/>
      <c r="DS40" s="214">
        <f>DS41+DS43+DS44</f>
        <v>585360</v>
      </c>
      <c r="DT40" s="214"/>
      <c r="DU40" s="214"/>
      <c r="DV40" s="214"/>
      <c r="DW40" s="214"/>
      <c r="DX40" s="214"/>
      <c r="DY40" s="214"/>
      <c r="DZ40" s="214"/>
      <c r="EA40" s="214"/>
      <c r="EB40" s="214"/>
      <c r="EC40" s="214"/>
      <c r="ED40" s="214"/>
      <c r="EE40" s="214"/>
      <c r="EF40" s="214">
        <f>EF41+EF43+EF44</f>
        <v>915718</v>
      </c>
      <c r="EG40" s="214"/>
      <c r="EH40" s="214"/>
      <c r="EI40" s="214"/>
      <c r="EJ40" s="214"/>
      <c r="EK40" s="214"/>
      <c r="EL40" s="214"/>
      <c r="EM40" s="214"/>
      <c r="EN40" s="214"/>
      <c r="EO40" s="214"/>
      <c r="EP40" s="214"/>
      <c r="EQ40" s="214"/>
      <c r="ER40" s="214"/>
      <c r="ES40" s="215"/>
      <c r="ET40" s="215"/>
      <c r="EU40" s="215"/>
      <c r="EV40" s="215"/>
      <c r="EW40" s="215"/>
      <c r="EX40" s="215"/>
      <c r="EY40" s="215"/>
      <c r="EZ40" s="215"/>
      <c r="FA40" s="215"/>
      <c r="FB40" s="215"/>
      <c r="FC40" s="215"/>
      <c r="FD40" s="215"/>
      <c r="FE40" s="215"/>
    </row>
    <row r="41" spans="1:161" ht="18" customHeight="1">
      <c r="A41" s="217" t="s">
        <v>48</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17"/>
      <c r="BR41" s="217"/>
      <c r="BS41" s="217"/>
      <c r="BT41" s="217"/>
      <c r="BU41" s="217"/>
      <c r="BV41" s="217"/>
      <c r="BW41" s="217"/>
      <c r="BX41" s="218" t="s">
        <v>221</v>
      </c>
      <c r="BY41" s="218"/>
      <c r="BZ41" s="218"/>
      <c r="CA41" s="218"/>
      <c r="CB41" s="218"/>
      <c r="CC41" s="218"/>
      <c r="CD41" s="218"/>
      <c r="CE41" s="218"/>
      <c r="CF41" s="218" t="s">
        <v>60</v>
      </c>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4">
        <f>'вспом. табл.'!DF41</f>
        <v>285360</v>
      </c>
      <c r="DG41" s="214"/>
      <c r="DH41" s="214"/>
      <c r="DI41" s="214"/>
      <c r="DJ41" s="214"/>
      <c r="DK41" s="214"/>
      <c r="DL41" s="214"/>
      <c r="DM41" s="214"/>
      <c r="DN41" s="214"/>
      <c r="DO41" s="214"/>
      <c r="DP41" s="214"/>
      <c r="DQ41" s="214"/>
      <c r="DR41" s="214"/>
      <c r="DS41" s="214">
        <f>'вспом. табл.'!DS41</f>
        <v>585360</v>
      </c>
      <c r="DT41" s="214"/>
      <c r="DU41" s="214"/>
      <c r="DV41" s="214"/>
      <c r="DW41" s="214"/>
      <c r="DX41" s="214"/>
      <c r="DY41" s="214"/>
      <c r="DZ41" s="214"/>
      <c r="EA41" s="214"/>
      <c r="EB41" s="214"/>
      <c r="EC41" s="214"/>
      <c r="ED41" s="214"/>
      <c r="EE41" s="214"/>
      <c r="EF41" s="214">
        <f>'вспом. табл.'!EF41</f>
        <v>915718</v>
      </c>
      <c r="EG41" s="214"/>
      <c r="EH41" s="214"/>
      <c r="EI41" s="214"/>
      <c r="EJ41" s="214"/>
      <c r="EK41" s="214"/>
      <c r="EL41" s="214"/>
      <c r="EM41" s="214"/>
      <c r="EN41" s="214"/>
      <c r="EO41" s="214"/>
      <c r="EP41" s="214"/>
      <c r="EQ41" s="214"/>
      <c r="ER41" s="214"/>
      <c r="ES41" s="215"/>
      <c r="ET41" s="215"/>
      <c r="EU41" s="215"/>
      <c r="EV41" s="215"/>
      <c r="EW41" s="215"/>
      <c r="EX41" s="215"/>
      <c r="EY41" s="215"/>
      <c r="EZ41" s="215"/>
      <c r="FA41" s="215"/>
      <c r="FB41" s="215"/>
      <c r="FC41" s="215"/>
      <c r="FD41" s="215"/>
      <c r="FE41" s="215"/>
    </row>
    <row r="42" spans="1:161" ht="13.5" customHeight="1">
      <c r="A42" s="217" t="s">
        <v>64</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c r="EC42" s="214"/>
      <c r="ED42" s="214"/>
      <c r="EE42" s="214"/>
      <c r="EF42" s="214"/>
      <c r="EG42" s="214"/>
      <c r="EH42" s="214"/>
      <c r="EI42" s="214"/>
      <c r="EJ42" s="214"/>
      <c r="EK42" s="214"/>
      <c r="EL42" s="214"/>
      <c r="EM42" s="214"/>
      <c r="EN42" s="214"/>
      <c r="EO42" s="214"/>
      <c r="EP42" s="214"/>
      <c r="EQ42" s="214"/>
      <c r="ER42" s="214"/>
      <c r="ES42" s="215"/>
      <c r="ET42" s="215"/>
      <c r="EU42" s="215"/>
      <c r="EV42" s="215"/>
      <c r="EW42" s="215"/>
      <c r="EX42" s="215"/>
      <c r="EY42" s="215"/>
      <c r="EZ42" s="215"/>
      <c r="FA42" s="215"/>
      <c r="FB42" s="215"/>
      <c r="FC42" s="215"/>
      <c r="FD42" s="215"/>
      <c r="FE42" s="215"/>
    </row>
    <row r="43" spans="1:161" ht="13.5" customHeight="1" hidden="1">
      <c r="A43" s="216" t="s">
        <v>65</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8" t="s">
        <v>222</v>
      </c>
      <c r="BY43" s="218"/>
      <c r="BZ43" s="218"/>
      <c r="CA43" s="218"/>
      <c r="CB43" s="218"/>
      <c r="CC43" s="218"/>
      <c r="CD43" s="218"/>
      <c r="CE43" s="218"/>
      <c r="CF43" s="218" t="s">
        <v>60</v>
      </c>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4">
        <f>'вспом. табл.'!DF43</f>
        <v>0</v>
      </c>
      <c r="DG43" s="214"/>
      <c r="DH43" s="214"/>
      <c r="DI43" s="214"/>
      <c r="DJ43" s="214"/>
      <c r="DK43" s="214"/>
      <c r="DL43" s="214"/>
      <c r="DM43" s="214"/>
      <c r="DN43" s="214"/>
      <c r="DO43" s="214"/>
      <c r="DP43" s="214"/>
      <c r="DQ43" s="214"/>
      <c r="DR43" s="214"/>
      <c r="DS43" s="214">
        <f>'вспом. табл.'!DS43</f>
        <v>0</v>
      </c>
      <c r="DT43" s="214"/>
      <c r="DU43" s="214"/>
      <c r="DV43" s="214"/>
      <c r="DW43" s="214"/>
      <c r="DX43" s="214"/>
      <c r="DY43" s="214"/>
      <c r="DZ43" s="214"/>
      <c r="EA43" s="214"/>
      <c r="EB43" s="214"/>
      <c r="EC43" s="214"/>
      <c r="ED43" s="214"/>
      <c r="EE43" s="214"/>
      <c r="EF43" s="214">
        <f>'вспом. табл.'!EF43</f>
        <v>0</v>
      </c>
      <c r="EG43" s="214"/>
      <c r="EH43" s="214"/>
      <c r="EI43" s="214"/>
      <c r="EJ43" s="214"/>
      <c r="EK43" s="214"/>
      <c r="EL43" s="214"/>
      <c r="EM43" s="214"/>
      <c r="EN43" s="214"/>
      <c r="EO43" s="214"/>
      <c r="EP43" s="214"/>
      <c r="EQ43" s="214"/>
      <c r="ER43" s="214"/>
      <c r="ES43" s="215"/>
      <c r="ET43" s="215"/>
      <c r="EU43" s="215"/>
      <c r="EV43" s="215"/>
      <c r="EW43" s="215"/>
      <c r="EX43" s="215"/>
      <c r="EY43" s="215"/>
      <c r="EZ43" s="215"/>
      <c r="FA43" s="215"/>
      <c r="FB43" s="215"/>
      <c r="FC43" s="215"/>
      <c r="FD43" s="215"/>
      <c r="FE43" s="215"/>
    </row>
    <row r="44" spans="1:161" ht="13.5" customHeight="1" hidden="1">
      <c r="A44" s="216" t="s">
        <v>268</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8" t="s">
        <v>266</v>
      </c>
      <c r="BY44" s="218"/>
      <c r="BZ44" s="218"/>
      <c r="CA44" s="218"/>
      <c r="CB44" s="218"/>
      <c r="CC44" s="218"/>
      <c r="CD44" s="218"/>
      <c r="CE44" s="218"/>
      <c r="CF44" s="218" t="s">
        <v>60</v>
      </c>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4">
        <f>'вспом. табл.'!DF44</f>
        <v>0</v>
      </c>
      <c r="DG44" s="214"/>
      <c r="DH44" s="214"/>
      <c r="DI44" s="214"/>
      <c r="DJ44" s="214"/>
      <c r="DK44" s="214"/>
      <c r="DL44" s="214"/>
      <c r="DM44" s="214"/>
      <c r="DN44" s="214"/>
      <c r="DO44" s="214"/>
      <c r="DP44" s="214"/>
      <c r="DQ44" s="214"/>
      <c r="DR44" s="214"/>
      <c r="DS44" s="214">
        <f>'вспом. табл.'!DS44</f>
        <v>0</v>
      </c>
      <c r="DT44" s="214"/>
      <c r="DU44" s="214"/>
      <c r="DV44" s="214"/>
      <c r="DW44" s="214"/>
      <c r="DX44" s="214"/>
      <c r="DY44" s="214"/>
      <c r="DZ44" s="214"/>
      <c r="EA44" s="214"/>
      <c r="EB44" s="214"/>
      <c r="EC44" s="214"/>
      <c r="ED44" s="214"/>
      <c r="EE44" s="214"/>
      <c r="EF44" s="214">
        <f>'вспом. табл.'!EF44</f>
        <v>0</v>
      </c>
      <c r="EG44" s="214"/>
      <c r="EH44" s="214"/>
      <c r="EI44" s="214"/>
      <c r="EJ44" s="214"/>
      <c r="EK44" s="214"/>
      <c r="EL44" s="214"/>
      <c r="EM44" s="214"/>
      <c r="EN44" s="214"/>
      <c r="EO44" s="214"/>
      <c r="EP44" s="214"/>
      <c r="EQ44" s="214"/>
      <c r="ER44" s="214"/>
      <c r="ES44" s="215"/>
      <c r="ET44" s="215"/>
      <c r="EU44" s="215"/>
      <c r="EV44" s="215"/>
      <c r="EW44" s="215"/>
      <c r="EX44" s="215"/>
      <c r="EY44" s="215"/>
      <c r="EZ44" s="215"/>
      <c r="FA44" s="215"/>
      <c r="FB44" s="215"/>
      <c r="FC44" s="215"/>
      <c r="FD44" s="215"/>
      <c r="FE44" s="215"/>
    </row>
    <row r="45" spans="1:161" ht="13.5" customHeight="1" hidden="1">
      <c r="A45" s="244"/>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5"/>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c r="EN45" s="214"/>
      <c r="EO45" s="214"/>
      <c r="EP45" s="214"/>
      <c r="EQ45" s="214"/>
      <c r="ER45" s="214"/>
      <c r="ES45" s="215"/>
      <c r="ET45" s="215"/>
      <c r="EU45" s="215"/>
      <c r="EV45" s="215"/>
      <c r="EW45" s="215"/>
      <c r="EX45" s="215"/>
      <c r="EY45" s="215"/>
      <c r="EZ45" s="215"/>
      <c r="FA45" s="215"/>
      <c r="FB45" s="215"/>
      <c r="FC45" s="215"/>
      <c r="FD45" s="215"/>
      <c r="FE45" s="215"/>
    </row>
    <row r="46" spans="1:161" ht="13.5" customHeight="1" hidden="1">
      <c r="A46" s="244" t="s">
        <v>61</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245"/>
      <c r="BX46" s="218" t="s">
        <v>62</v>
      </c>
      <c r="BY46" s="218"/>
      <c r="BZ46" s="218"/>
      <c r="CA46" s="218"/>
      <c r="CB46" s="218"/>
      <c r="CC46" s="218"/>
      <c r="CD46" s="218"/>
      <c r="CE46" s="218"/>
      <c r="CF46" s="218" t="s">
        <v>63</v>
      </c>
      <c r="CG46" s="218"/>
      <c r="CH46" s="218"/>
      <c r="CI46" s="218"/>
      <c r="CJ46" s="218"/>
      <c r="CK46" s="218"/>
      <c r="CL46" s="218"/>
      <c r="CM46" s="218"/>
      <c r="CN46" s="218"/>
      <c r="CO46" s="218"/>
      <c r="CP46" s="218"/>
      <c r="CQ46" s="218"/>
      <c r="CR46" s="218"/>
      <c r="CS46" s="218"/>
      <c r="CT46" s="218"/>
      <c r="CU46" s="218"/>
      <c r="CV46" s="218"/>
      <c r="CW46" s="218"/>
      <c r="CX46" s="218"/>
      <c r="CY46" s="218"/>
      <c r="CZ46" s="218"/>
      <c r="DA46" s="218"/>
      <c r="DB46" s="218"/>
      <c r="DC46" s="218"/>
      <c r="DD46" s="218"/>
      <c r="DE46" s="218"/>
      <c r="DF46" s="214">
        <f>DF47</f>
        <v>0</v>
      </c>
      <c r="DG46" s="214"/>
      <c r="DH46" s="214"/>
      <c r="DI46" s="214"/>
      <c r="DJ46" s="214"/>
      <c r="DK46" s="214"/>
      <c r="DL46" s="214"/>
      <c r="DM46" s="214"/>
      <c r="DN46" s="214"/>
      <c r="DO46" s="214"/>
      <c r="DP46" s="214"/>
      <c r="DQ46" s="214"/>
      <c r="DR46" s="214"/>
      <c r="DS46" s="214">
        <f>DS47</f>
        <v>0</v>
      </c>
      <c r="DT46" s="214"/>
      <c r="DU46" s="214"/>
      <c r="DV46" s="214"/>
      <c r="DW46" s="214"/>
      <c r="DX46" s="214"/>
      <c r="DY46" s="214"/>
      <c r="DZ46" s="214"/>
      <c r="EA46" s="214"/>
      <c r="EB46" s="214"/>
      <c r="EC46" s="214"/>
      <c r="ED46" s="214"/>
      <c r="EE46" s="214"/>
      <c r="EF46" s="214">
        <f>EF47</f>
        <v>0</v>
      </c>
      <c r="EG46" s="214"/>
      <c r="EH46" s="214"/>
      <c r="EI46" s="214"/>
      <c r="EJ46" s="214"/>
      <c r="EK46" s="214"/>
      <c r="EL46" s="214"/>
      <c r="EM46" s="214"/>
      <c r="EN46" s="214"/>
      <c r="EO46" s="214"/>
      <c r="EP46" s="214"/>
      <c r="EQ46" s="214"/>
      <c r="ER46" s="214"/>
      <c r="ES46" s="215"/>
      <c r="ET46" s="215"/>
      <c r="EU46" s="215"/>
      <c r="EV46" s="215"/>
      <c r="EW46" s="215"/>
      <c r="EX46" s="215"/>
      <c r="EY46" s="215"/>
      <c r="EZ46" s="215"/>
      <c r="FA46" s="215"/>
      <c r="FB46" s="215"/>
      <c r="FC46" s="215"/>
      <c r="FD46" s="215"/>
      <c r="FE46" s="215"/>
    </row>
    <row r="47" spans="1:161" ht="13.5" customHeight="1" hidden="1">
      <c r="A47" s="217" t="s">
        <v>48</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8"/>
      <c r="BY47" s="218"/>
      <c r="BZ47" s="218"/>
      <c r="CA47" s="218"/>
      <c r="CB47" s="218"/>
      <c r="CC47" s="218"/>
      <c r="CD47" s="218"/>
      <c r="CE47" s="218"/>
      <c r="CF47" s="218"/>
      <c r="CG47" s="218"/>
      <c r="CH47" s="218"/>
      <c r="CI47" s="218"/>
      <c r="CJ47" s="218"/>
      <c r="CK47" s="218"/>
      <c r="CL47" s="218"/>
      <c r="CM47" s="218"/>
      <c r="CN47" s="218"/>
      <c r="CO47" s="218"/>
      <c r="CP47" s="218"/>
      <c r="CQ47" s="218"/>
      <c r="CR47" s="218"/>
      <c r="CS47" s="218"/>
      <c r="CT47" s="218"/>
      <c r="CU47" s="218"/>
      <c r="CV47" s="218"/>
      <c r="CW47" s="218"/>
      <c r="CX47" s="218"/>
      <c r="CY47" s="218"/>
      <c r="CZ47" s="218"/>
      <c r="DA47" s="218"/>
      <c r="DB47" s="218"/>
      <c r="DC47" s="218"/>
      <c r="DD47" s="218"/>
      <c r="DE47" s="218"/>
      <c r="DF47" s="214">
        <f>'вспом. табл.'!DF47</f>
        <v>0</v>
      </c>
      <c r="DG47" s="214"/>
      <c r="DH47" s="214"/>
      <c r="DI47" s="214"/>
      <c r="DJ47" s="214"/>
      <c r="DK47" s="214"/>
      <c r="DL47" s="214"/>
      <c r="DM47" s="214"/>
      <c r="DN47" s="214"/>
      <c r="DO47" s="214"/>
      <c r="DP47" s="214"/>
      <c r="DQ47" s="214"/>
      <c r="DR47" s="214"/>
      <c r="DS47" s="214">
        <f>'вспом. табл.'!DS47</f>
        <v>0</v>
      </c>
      <c r="DT47" s="214"/>
      <c r="DU47" s="214"/>
      <c r="DV47" s="214"/>
      <c r="DW47" s="214"/>
      <c r="DX47" s="214"/>
      <c r="DY47" s="214"/>
      <c r="DZ47" s="214"/>
      <c r="EA47" s="214"/>
      <c r="EB47" s="214"/>
      <c r="EC47" s="214"/>
      <c r="ED47" s="214"/>
      <c r="EE47" s="214"/>
      <c r="EF47" s="214">
        <f>'вспом. табл.'!EF47</f>
        <v>0</v>
      </c>
      <c r="EG47" s="214"/>
      <c r="EH47" s="214"/>
      <c r="EI47" s="214"/>
      <c r="EJ47" s="214"/>
      <c r="EK47" s="214"/>
      <c r="EL47" s="214"/>
      <c r="EM47" s="214"/>
      <c r="EN47" s="214"/>
      <c r="EO47" s="214"/>
      <c r="EP47" s="214"/>
      <c r="EQ47" s="214"/>
      <c r="ER47" s="214"/>
      <c r="ES47" s="215"/>
      <c r="ET47" s="215"/>
      <c r="EU47" s="215"/>
      <c r="EV47" s="215"/>
      <c r="EW47" s="215"/>
      <c r="EX47" s="215"/>
      <c r="EY47" s="215"/>
      <c r="EZ47" s="215"/>
      <c r="FA47" s="215"/>
      <c r="FB47" s="215"/>
      <c r="FC47" s="215"/>
      <c r="FD47" s="215"/>
      <c r="FE47" s="215"/>
    </row>
    <row r="48" spans="1:161" ht="13.5" customHeight="1" hidden="1">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8"/>
      <c r="BY48" s="218"/>
      <c r="BZ48" s="218"/>
      <c r="CA48" s="218"/>
      <c r="CB48" s="218"/>
      <c r="CC48" s="218"/>
      <c r="CD48" s="218"/>
      <c r="CE48" s="218"/>
      <c r="CF48" s="218"/>
      <c r="CG48" s="218"/>
      <c r="CH48" s="218"/>
      <c r="CI48" s="218"/>
      <c r="CJ48" s="218"/>
      <c r="CK48" s="218"/>
      <c r="CL48" s="218"/>
      <c r="CM48" s="218"/>
      <c r="CN48" s="218"/>
      <c r="CO48" s="218"/>
      <c r="CP48" s="218"/>
      <c r="CQ48" s="218"/>
      <c r="CR48" s="218"/>
      <c r="CS48" s="218"/>
      <c r="CT48" s="218"/>
      <c r="CU48" s="218"/>
      <c r="CV48" s="218"/>
      <c r="CW48" s="218"/>
      <c r="CX48" s="218"/>
      <c r="CY48" s="218"/>
      <c r="CZ48" s="218"/>
      <c r="DA48" s="218"/>
      <c r="DB48" s="218"/>
      <c r="DC48" s="218"/>
      <c r="DD48" s="218"/>
      <c r="DE48" s="218"/>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c r="EQ48" s="214"/>
      <c r="ER48" s="214"/>
      <c r="ES48" s="215"/>
      <c r="ET48" s="215"/>
      <c r="EU48" s="215"/>
      <c r="EV48" s="215"/>
      <c r="EW48" s="215"/>
      <c r="EX48" s="215"/>
      <c r="EY48" s="215"/>
      <c r="EZ48" s="215"/>
      <c r="FA48" s="215"/>
      <c r="FB48" s="215"/>
      <c r="FC48" s="215"/>
      <c r="FD48" s="215"/>
      <c r="FE48" s="215"/>
    </row>
    <row r="49" spans="1:161" ht="13.5" customHeight="1">
      <c r="A49" s="216"/>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7"/>
      <c r="BX49" s="218"/>
      <c r="BY49" s="218"/>
      <c r="BZ49" s="218"/>
      <c r="CA49" s="218"/>
      <c r="CB49" s="218"/>
      <c r="CC49" s="218"/>
      <c r="CD49" s="218"/>
      <c r="CE49" s="218"/>
      <c r="CF49" s="218"/>
      <c r="CG49" s="218"/>
      <c r="CH49" s="218"/>
      <c r="CI49" s="218"/>
      <c r="CJ49" s="218"/>
      <c r="CK49" s="218"/>
      <c r="CL49" s="218"/>
      <c r="CM49" s="218"/>
      <c r="CN49" s="218"/>
      <c r="CO49" s="218"/>
      <c r="CP49" s="218"/>
      <c r="CQ49" s="218"/>
      <c r="CR49" s="218"/>
      <c r="CS49" s="218"/>
      <c r="CT49" s="218"/>
      <c r="CU49" s="218"/>
      <c r="CV49" s="218"/>
      <c r="CW49" s="218"/>
      <c r="CX49" s="218"/>
      <c r="CY49" s="218"/>
      <c r="CZ49" s="218"/>
      <c r="DA49" s="218"/>
      <c r="DB49" s="218"/>
      <c r="DC49" s="218"/>
      <c r="DD49" s="218"/>
      <c r="DE49" s="218"/>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c r="EN49" s="214"/>
      <c r="EO49" s="214"/>
      <c r="EP49" s="214"/>
      <c r="EQ49" s="214"/>
      <c r="ER49" s="214"/>
      <c r="ES49" s="215"/>
      <c r="ET49" s="215"/>
      <c r="EU49" s="215"/>
      <c r="EV49" s="215"/>
      <c r="EW49" s="215"/>
      <c r="EX49" s="215"/>
      <c r="EY49" s="215"/>
      <c r="EZ49" s="215"/>
      <c r="FA49" s="215"/>
      <c r="FB49" s="215"/>
      <c r="FC49" s="215"/>
      <c r="FD49" s="215"/>
      <c r="FE49" s="215"/>
    </row>
    <row r="50" spans="1:161" ht="13.5" customHeight="1">
      <c r="A50" s="244" t="s">
        <v>269</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c r="BT50" s="245"/>
      <c r="BU50" s="245"/>
      <c r="BV50" s="245"/>
      <c r="BW50" s="245"/>
      <c r="BX50" s="218" t="s">
        <v>66</v>
      </c>
      <c r="BY50" s="218"/>
      <c r="BZ50" s="218"/>
      <c r="CA50" s="218"/>
      <c r="CB50" s="218"/>
      <c r="CC50" s="218"/>
      <c r="CD50" s="218"/>
      <c r="CE50" s="218"/>
      <c r="CF50" s="218" t="s">
        <v>52</v>
      </c>
      <c r="CG50" s="218"/>
      <c r="CH50" s="218"/>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4">
        <f>DF51+DF53+DF54+DF55+DF57</f>
        <v>6767508.34</v>
      </c>
      <c r="DG50" s="214"/>
      <c r="DH50" s="214"/>
      <c r="DI50" s="214"/>
      <c r="DJ50" s="214"/>
      <c r="DK50" s="214"/>
      <c r="DL50" s="214"/>
      <c r="DM50" s="214"/>
      <c r="DN50" s="214"/>
      <c r="DO50" s="214"/>
      <c r="DP50" s="214"/>
      <c r="DQ50" s="214"/>
      <c r="DR50" s="214"/>
      <c r="DS50" s="214">
        <f>DS51+DS53+DS54+DS55+DS57</f>
        <v>6820021</v>
      </c>
      <c r="DT50" s="214"/>
      <c r="DU50" s="214"/>
      <c r="DV50" s="214"/>
      <c r="DW50" s="214"/>
      <c r="DX50" s="214"/>
      <c r="DY50" s="214"/>
      <c r="DZ50" s="214"/>
      <c r="EA50" s="214"/>
      <c r="EB50" s="214"/>
      <c r="EC50" s="214"/>
      <c r="ED50" s="214"/>
      <c r="EE50" s="214"/>
      <c r="EF50" s="214">
        <f>EF51+EF53+EF54+EF55+EF57</f>
        <v>6820021</v>
      </c>
      <c r="EG50" s="214"/>
      <c r="EH50" s="214"/>
      <c r="EI50" s="214"/>
      <c r="EJ50" s="214"/>
      <c r="EK50" s="214"/>
      <c r="EL50" s="214"/>
      <c r="EM50" s="214"/>
      <c r="EN50" s="214"/>
      <c r="EO50" s="214"/>
      <c r="EP50" s="214"/>
      <c r="EQ50" s="214"/>
      <c r="ER50" s="214"/>
      <c r="ES50" s="215"/>
      <c r="ET50" s="215"/>
      <c r="EU50" s="215"/>
      <c r="EV50" s="215"/>
      <c r="EW50" s="215"/>
      <c r="EX50" s="215"/>
      <c r="EY50" s="215"/>
      <c r="EZ50" s="215"/>
      <c r="FA50" s="215"/>
      <c r="FB50" s="215"/>
      <c r="FC50" s="215"/>
      <c r="FD50" s="215"/>
      <c r="FE50" s="215"/>
    </row>
    <row r="51" spans="1:161" ht="17.25" customHeight="1">
      <c r="A51" s="217" t="s">
        <v>48</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7"/>
      <c r="BX51" s="218" t="s">
        <v>271</v>
      </c>
      <c r="BY51" s="218"/>
      <c r="BZ51" s="218"/>
      <c r="CA51" s="218"/>
      <c r="CB51" s="218"/>
      <c r="CC51" s="218"/>
      <c r="CD51" s="218"/>
      <c r="CE51" s="218"/>
      <c r="CF51" s="218" t="s">
        <v>52</v>
      </c>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4">
        <f>'вспом. табл.'!DF51</f>
        <v>4577207.34</v>
      </c>
      <c r="DG51" s="214"/>
      <c r="DH51" s="214"/>
      <c r="DI51" s="214"/>
      <c r="DJ51" s="214"/>
      <c r="DK51" s="214"/>
      <c r="DL51" s="214"/>
      <c r="DM51" s="214"/>
      <c r="DN51" s="214"/>
      <c r="DO51" s="214"/>
      <c r="DP51" s="214"/>
      <c r="DQ51" s="214"/>
      <c r="DR51" s="214"/>
      <c r="DS51" s="214">
        <f>'вспом. табл.'!DS51</f>
        <v>4629720</v>
      </c>
      <c r="DT51" s="214"/>
      <c r="DU51" s="214"/>
      <c r="DV51" s="214"/>
      <c r="DW51" s="214"/>
      <c r="DX51" s="214"/>
      <c r="DY51" s="214"/>
      <c r="DZ51" s="214"/>
      <c r="EA51" s="214"/>
      <c r="EB51" s="214"/>
      <c r="EC51" s="214"/>
      <c r="ED51" s="214"/>
      <c r="EE51" s="214"/>
      <c r="EF51" s="214">
        <f>'вспом. табл.'!EF51</f>
        <v>4629720</v>
      </c>
      <c r="EG51" s="214"/>
      <c r="EH51" s="214"/>
      <c r="EI51" s="214"/>
      <c r="EJ51" s="214"/>
      <c r="EK51" s="214"/>
      <c r="EL51" s="214"/>
      <c r="EM51" s="214"/>
      <c r="EN51" s="214"/>
      <c r="EO51" s="214"/>
      <c r="EP51" s="214"/>
      <c r="EQ51" s="214"/>
      <c r="ER51" s="214"/>
      <c r="ES51" s="215"/>
      <c r="ET51" s="215"/>
      <c r="EU51" s="215"/>
      <c r="EV51" s="215"/>
      <c r="EW51" s="215"/>
      <c r="EX51" s="215"/>
      <c r="EY51" s="215"/>
      <c r="EZ51" s="215"/>
      <c r="FA51" s="215"/>
      <c r="FB51" s="215"/>
      <c r="FC51" s="215"/>
      <c r="FD51" s="215"/>
      <c r="FE51" s="215"/>
    </row>
    <row r="52" spans="1:161" ht="16.5" customHeight="1">
      <c r="A52" s="217" t="s">
        <v>270</v>
      </c>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7"/>
      <c r="BR52" s="217"/>
      <c r="BS52" s="217"/>
      <c r="BT52" s="217"/>
      <c r="BU52" s="217"/>
      <c r="BV52" s="217"/>
      <c r="BW52" s="217"/>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c r="EC52" s="214"/>
      <c r="ED52" s="214"/>
      <c r="EE52" s="214"/>
      <c r="EF52" s="214"/>
      <c r="EG52" s="214"/>
      <c r="EH52" s="214"/>
      <c r="EI52" s="214"/>
      <c r="EJ52" s="214"/>
      <c r="EK52" s="214"/>
      <c r="EL52" s="214"/>
      <c r="EM52" s="214"/>
      <c r="EN52" s="214"/>
      <c r="EO52" s="214"/>
      <c r="EP52" s="214"/>
      <c r="EQ52" s="214"/>
      <c r="ER52" s="214"/>
      <c r="ES52" s="215"/>
      <c r="ET52" s="215"/>
      <c r="EU52" s="215"/>
      <c r="EV52" s="215"/>
      <c r="EW52" s="215"/>
      <c r="EX52" s="215"/>
      <c r="EY52" s="215"/>
      <c r="EZ52" s="215"/>
      <c r="FA52" s="215"/>
      <c r="FB52" s="215"/>
      <c r="FC52" s="215"/>
      <c r="FD52" s="215"/>
      <c r="FE52" s="215"/>
    </row>
    <row r="53" spans="1:161" ht="11.25" customHeight="1">
      <c r="A53" s="216" t="s">
        <v>275</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7"/>
      <c r="BX53" s="218" t="s">
        <v>272</v>
      </c>
      <c r="BY53" s="218"/>
      <c r="BZ53" s="218"/>
      <c r="CA53" s="218"/>
      <c r="CB53" s="218"/>
      <c r="CC53" s="218"/>
      <c r="CD53" s="218"/>
      <c r="CE53" s="218"/>
      <c r="CF53" s="218" t="s">
        <v>52</v>
      </c>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4">
        <f>'вспом. табл.'!DF53</f>
        <v>2190301</v>
      </c>
      <c r="DG53" s="214"/>
      <c r="DH53" s="214"/>
      <c r="DI53" s="214"/>
      <c r="DJ53" s="214"/>
      <c r="DK53" s="214"/>
      <c r="DL53" s="214"/>
      <c r="DM53" s="214"/>
      <c r="DN53" s="214"/>
      <c r="DO53" s="214"/>
      <c r="DP53" s="214"/>
      <c r="DQ53" s="214"/>
      <c r="DR53" s="214"/>
      <c r="DS53" s="214">
        <f>'вспом. табл.'!DS53</f>
        <v>2190301</v>
      </c>
      <c r="DT53" s="214"/>
      <c r="DU53" s="214"/>
      <c r="DV53" s="214"/>
      <c r="DW53" s="214"/>
      <c r="DX53" s="214"/>
      <c r="DY53" s="214"/>
      <c r="DZ53" s="214"/>
      <c r="EA53" s="214"/>
      <c r="EB53" s="214"/>
      <c r="EC53" s="214"/>
      <c r="ED53" s="214"/>
      <c r="EE53" s="214"/>
      <c r="EF53" s="214">
        <f>'вспом. табл.'!EF53</f>
        <v>2190301</v>
      </c>
      <c r="EG53" s="214"/>
      <c r="EH53" s="214"/>
      <c r="EI53" s="214"/>
      <c r="EJ53" s="214"/>
      <c r="EK53" s="214"/>
      <c r="EL53" s="214"/>
      <c r="EM53" s="214"/>
      <c r="EN53" s="214"/>
      <c r="EO53" s="214"/>
      <c r="EP53" s="214"/>
      <c r="EQ53" s="214"/>
      <c r="ER53" s="214"/>
      <c r="ES53" s="215"/>
      <c r="ET53" s="215"/>
      <c r="EU53" s="215"/>
      <c r="EV53" s="215"/>
      <c r="EW53" s="215"/>
      <c r="EX53" s="215"/>
      <c r="EY53" s="215"/>
      <c r="EZ53" s="215"/>
      <c r="FA53" s="215"/>
      <c r="FB53" s="215"/>
      <c r="FC53" s="215"/>
      <c r="FD53" s="215"/>
      <c r="FE53" s="215"/>
    </row>
    <row r="54" spans="1:161" ht="11.25" customHeight="1" hidden="1">
      <c r="A54" s="216" t="s">
        <v>276</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8" t="s">
        <v>273</v>
      </c>
      <c r="BY54" s="218"/>
      <c r="BZ54" s="218"/>
      <c r="CA54" s="218"/>
      <c r="CB54" s="218"/>
      <c r="CC54" s="218"/>
      <c r="CD54" s="218"/>
      <c r="CE54" s="218"/>
      <c r="CF54" s="218" t="s">
        <v>52</v>
      </c>
      <c r="CG54" s="218"/>
      <c r="CH54" s="218"/>
      <c r="CI54" s="218"/>
      <c r="CJ54" s="218"/>
      <c r="CK54" s="218"/>
      <c r="CL54" s="218"/>
      <c r="CM54" s="218"/>
      <c r="CN54" s="218"/>
      <c r="CO54" s="218"/>
      <c r="CP54" s="218"/>
      <c r="CQ54" s="218"/>
      <c r="CR54" s="218"/>
      <c r="CS54" s="218"/>
      <c r="CT54" s="218"/>
      <c r="CU54" s="218"/>
      <c r="CV54" s="218"/>
      <c r="CW54" s="218"/>
      <c r="CX54" s="218"/>
      <c r="CY54" s="218"/>
      <c r="CZ54" s="218"/>
      <c r="DA54" s="218"/>
      <c r="DB54" s="218"/>
      <c r="DC54" s="218"/>
      <c r="DD54" s="218"/>
      <c r="DE54" s="218"/>
      <c r="DF54" s="214">
        <f>'вспом. табл.'!DF54</f>
        <v>0</v>
      </c>
      <c r="DG54" s="214"/>
      <c r="DH54" s="214"/>
      <c r="DI54" s="214"/>
      <c r="DJ54" s="214"/>
      <c r="DK54" s="214"/>
      <c r="DL54" s="214"/>
      <c r="DM54" s="214"/>
      <c r="DN54" s="214"/>
      <c r="DO54" s="214"/>
      <c r="DP54" s="214"/>
      <c r="DQ54" s="214"/>
      <c r="DR54" s="214"/>
      <c r="DS54" s="214">
        <f>'вспом. табл.'!DS54</f>
        <v>0</v>
      </c>
      <c r="DT54" s="214"/>
      <c r="DU54" s="214"/>
      <c r="DV54" s="214"/>
      <c r="DW54" s="214"/>
      <c r="DX54" s="214"/>
      <c r="DY54" s="214"/>
      <c r="DZ54" s="214"/>
      <c r="EA54" s="214"/>
      <c r="EB54" s="214"/>
      <c r="EC54" s="214"/>
      <c r="ED54" s="214"/>
      <c r="EE54" s="214"/>
      <c r="EF54" s="214">
        <f>'вспом. табл.'!EF54</f>
        <v>0</v>
      </c>
      <c r="EG54" s="214"/>
      <c r="EH54" s="214"/>
      <c r="EI54" s="214"/>
      <c r="EJ54" s="214"/>
      <c r="EK54" s="214"/>
      <c r="EL54" s="214"/>
      <c r="EM54" s="214"/>
      <c r="EN54" s="214"/>
      <c r="EO54" s="214"/>
      <c r="EP54" s="214"/>
      <c r="EQ54" s="214"/>
      <c r="ER54" s="214"/>
      <c r="ES54" s="215"/>
      <c r="ET54" s="215"/>
      <c r="EU54" s="215"/>
      <c r="EV54" s="215"/>
      <c r="EW54" s="215"/>
      <c r="EX54" s="215"/>
      <c r="EY54" s="215"/>
      <c r="EZ54" s="215"/>
      <c r="FA54" s="215"/>
      <c r="FB54" s="215"/>
      <c r="FC54" s="215"/>
      <c r="FD54" s="215"/>
      <c r="FE54" s="215"/>
    </row>
    <row r="55" spans="1:161" ht="11.25" customHeight="1" hidden="1">
      <c r="A55" s="216" t="s">
        <v>277</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8" t="s">
        <v>274</v>
      </c>
      <c r="BY55" s="218"/>
      <c r="BZ55" s="218"/>
      <c r="CA55" s="218"/>
      <c r="CB55" s="218"/>
      <c r="CC55" s="218"/>
      <c r="CD55" s="218"/>
      <c r="CE55" s="218"/>
      <c r="CF55" s="218" t="s">
        <v>757</v>
      </c>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218"/>
      <c r="DD55" s="218"/>
      <c r="DE55" s="218"/>
      <c r="DF55" s="214">
        <f>'вспом. табл.'!DF55</f>
        <v>0</v>
      </c>
      <c r="DG55" s="214"/>
      <c r="DH55" s="214"/>
      <c r="DI55" s="214"/>
      <c r="DJ55" s="214"/>
      <c r="DK55" s="214"/>
      <c r="DL55" s="214"/>
      <c r="DM55" s="214"/>
      <c r="DN55" s="214"/>
      <c r="DO55" s="214"/>
      <c r="DP55" s="214"/>
      <c r="DQ55" s="214"/>
      <c r="DR55" s="214"/>
      <c r="DS55" s="214">
        <f>'вспом. табл.'!DS55</f>
        <v>0</v>
      </c>
      <c r="DT55" s="214"/>
      <c r="DU55" s="214"/>
      <c r="DV55" s="214"/>
      <c r="DW55" s="214"/>
      <c r="DX55" s="214"/>
      <c r="DY55" s="214"/>
      <c r="DZ55" s="214"/>
      <c r="EA55" s="214"/>
      <c r="EB55" s="214"/>
      <c r="EC55" s="214"/>
      <c r="ED55" s="214"/>
      <c r="EE55" s="214"/>
      <c r="EF55" s="214">
        <f>'вспом. табл.'!EF55</f>
        <v>0</v>
      </c>
      <c r="EG55" s="214"/>
      <c r="EH55" s="214"/>
      <c r="EI55" s="214"/>
      <c r="EJ55" s="214"/>
      <c r="EK55" s="214"/>
      <c r="EL55" s="214"/>
      <c r="EM55" s="214"/>
      <c r="EN55" s="214"/>
      <c r="EO55" s="214"/>
      <c r="EP55" s="214"/>
      <c r="EQ55" s="214"/>
      <c r="ER55" s="214"/>
      <c r="ES55" s="215"/>
      <c r="ET55" s="215"/>
      <c r="EU55" s="215"/>
      <c r="EV55" s="215"/>
      <c r="EW55" s="215"/>
      <c r="EX55" s="215"/>
      <c r="EY55" s="215"/>
      <c r="EZ55" s="215"/>
      <c r="FA55" s="215"/>
      <c r="FB55" s="215"/>
      <c r="FC55" s="215"/>
      <c r="FD55" s="215"/>
      <c r="FE55" s="215"/>
    </row>
    <row r="56" spans="1:161" ht="11.25" customHeight="1" hidden="1">
      <c r="A56" s="216"/>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8"/>
      <c r="BY56" s="218"/>
      <c r="BZ56" s="218"/>
      <c r="CA56" s="218"/>
      <c r="CB56" s="218"/>
      <c r="CC56" s="218"/>
      <c r="CD56" s="218"/>
      <c r="CE56" s="218"/>
      <c r="CF56" s="218"/>
      <c r="CG56" s="218"/>
      <c r="CH56" s="218"/>
      <c r="CI56" s="218"/>
      <c r="CJ56" s="218"/>
      <c r="CK56" s="218"/>
      <c r="CL56" s="218"/>
      <c r="CM56" s="218"/>
      <c r="CN56" s="218"/>
      <c r="CO56" s="218"/>
      <c r="CP56" s="218"/>
      <c r="CQ56" s="218"/>
      <c r="CR56" s="218"/>
      <c r="CS56" s="218"/>
      <c r="CT56" s="218"/>
      <c r="CU56" s="218"/>
      <c r="CV56" s="218"/>
      <c r="CW56" s="218"/>
      <c r="CX56" s="218"/>
      <c r="CY56" s="218"/>
      <c r="CZ56" s="218"/>
      <c r="DA56" s="218"/>
      <c r="DB56" s="218"/>
      <c r="DC56" s="218"/>
      <c r="DD56" s="218"/>
      <c r="DE56" s="218"/>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c r="EN56" s="214"/>
      <c r="EO56" s="214"/>
      <c r="EP56" s="214"/>
      <c r="EQ56" s="214"/>
      <c r="ER56" s="214"/>
      <c r="ES56" s="215"/>
      <c r="ET56" s="215"/>
      <c r="EU56" s="215"/>
      <c r="EV56" s="215"/>
      <c r="EW56" s="215"/>
      <c r="EX56" s="215"/>
      <c r="EY56" s="215"/>
      <c r="EZ56" s="215"/>
      <c r="FA56" s="215"/>
      <c r="FB56" s="215"/>
      <c r="FC56" s="215"/>
      <c r="FD56" s="215"/>
      <c r="FE56" s="215"/>
    </row>
    <row r="57" spans="1:161" ht="11.25" customHeight="1" hidden="1">
      <c r="A57" s="244" t="s">
        <v>278</v>
      </c>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5"/>
      <c r="BB57" s="245"/>
      <c r="BC57" s="245"/>
      <c r="BD57" s="245"/>
      <c r="BE57" s="245"/>
      <c r="BF57" s="245"/>
      <c r="BG57" s="245"/>
      <c r="BH57" s="245"/>
      <c r="BI57" s="245"/>
      <c r="BJ57" s="245"/>
      <c r="BK57" s="245"/>
      <c r="BL57" s="245"/>
      <c r="BM57" s="245"/>
      <c r="BN57" s="245"/>
      <c r="BO57" s="245"/>
      <c r="BP57" s="245"/>
      <c r="BQ57" s="245"/>
      <c r="BR57" s="245"/>
      <c r="BS57" s="245"/>
      <c r="BT57" s="245"/>
      <c r="BU57" s="245"/>
      <c r="BV57" s="245"/>
      <c r="BW57" s="245"/>
      <c r="BX57" s="218" t="s">
        <v>67</v>
      </c>
      <c r="BY57" s="218"/>
      <c r="BZ57" s="218"/>
      <c r="CA57" s="218"/>
      <c r="CB57" s="218"/>
      <c r="CC57" s="218"/>
      <c r="CD57" s="218"/>
      <c r="CE57" s="218"/>
      <c r="CF57" s="218" t="s">
        <v>41</v>
      </c>
      <c r="CG57" s="218"/>
      <c r="CH57" s="218"/>
      <c r="CI57" s="218"/>
      <c r="CJ57" s="218"/>
      <c r="CK57" s="218"/>
      <c r="CL57" s="218"/>
      <c r="CM57" s="218"/>
      <c r="CN57" s="218"/>
      <c r="CO57" s="218"/>
      <c r="CP57" s="218"/>
      <c r="CQ57" s="218"/>
      <c r="CR57" s="218"/>
      <c r="CS57" s="218"/>
      <c r="CT57" s="218"/>
      <c r="CU57" s="218"/>
      <c r="CV57" s="218"/>
      <c r="CW57" s="218"/>
      <c r="CX57" s="218"/>
      <c r="CY57" s="218"/>
      <c r="CZ57" s="218"/>
      <c r="DA57" s="218"/>
      <c r="DB57" s="218"/>
      <c r="DC57" s="218"/>
      <c r="DD57" s="218"/>
      <c r="DE57" s="218"/>
      <c r="DF57" s="214">
        <f>DF58</f>
        <v>0</v>
      </c>
      <c r="DG57" s="214"/>
      <c r="DH57" s="214"/>
      <c r="DI57" s="214"/>
      <c r="DJ57" s="214"/>
      <c r="DK57" s="214"/>
      <c r="DL57" s="214"/>
      <c r="DM57" s="214"/>
      <c r="DN57" s="214"/>
      <c r="DO57" s="214"/>
      <c r="DP57" s="214"/>
      <c r="DQ57" s="214"/>
      <c r="DR57" s="214"/>
      <c r="DS57" s="214">
        <f>DS58</f>
        <v>0</v>
      </c>
      <c r="DT57" s="214"/>
      <c r="DU57" s="214"/>
      <c r="DV57" s="214"/>
      <c r="DW57" s="214"/>
      <c r="DX57" s="214"/>
      <c r="DY57" s="214"/>
      <c r="DZ57" s="214"/>
      <c r="EA57" s="214"/>
      <c r="EB57" s="214"/>
      <c r="EC57" s="214"/>
      <c r="ED57" s="214"/>
      <c r="EE57" s="214"/>
      <c r="EF57" s="214">
        <f>EF58</f>
        <v>0</v>
      </c>
      <c r="EG57" s="214"/>
      <c r="EH57" s="214"/>
      <c r="EI57" s="214"/>
      <c r="EJ57" s="214"/>
      <c r="EK57" s="214"/>
      <c r="EL57" s="214"/>
      <c r="EM57" s="214"/>
      <c r="EN57" s="214"/>
      <c r="EO57" s="214"/>
      <c r="EP57" s="214"/>
      <c r="EQ57" s="214"/>
      <c r="ER57" s="214"/>
      <c r="ES57" s="215"/>
      <c r="ET57" s="215"/>
      <c r="EU57" s="215"/>
      <c r="EV57" s="215"/>
      <c r="EW57" s="215"/>
      <c r="EX57" s="215"/>
      <c r="EY57" s="215"/>
      <c r="EZ57" s="215"/>
      <c r="FA57" s="215"/>
      <c r="FB57" s="215"/>
      <c r="FC57" s="215"/>
      <c r="FD57" s="215"/>
      <c r="FE57" s="215"/>
    </row>
    <row r="58" spans="1:161" ht="11.25" customHeight="1" hidden="1">
      <c r="A58" s="216" t="s">
        <v>68</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8" t="s">
        <v>69</v>
      </c>
      <c r="BY58" s="218"/>
      <c r="BZ58" s="218"/>
      <c r="CA58" s="218"/>
      <c r="CB58" s="218"/>
      <c r="CC58" s="218"/>
      <c r="CD58" s="218"/>
      <c r="CE58" s="218"/>
      <c r="CF58" s="218" t="s">
        <v>70</v>
      </c>
      <c r="CG58" s="218"/>
      <c r="CH58" s="218"/>
      <c r="CI58" s="218"/>
      <c r="CJ58" s="218"/>
      <c r="CK58" s="218"/>
      <c r="CL58" s="218"/>
      <c r="CM58" s="218"/>
      <c r="CN58" s="218"/>
      <c r="CO58" s="218"/>
      <c r="CP58" s="218"/>
      <c r="CQ58" s="218"/>
      <c r="CR58" s="218"/>
      <c r="CS58" s="218"/>
      <c r="CT58" s="218"/>
      <c r="CU58" s="218"/>
      <c r="CV58" s="218"/>
      <c r="CW58" s="218"/>
      <c r="CX58" s="218"/>
      <c r="CY58" s="218"/>
      <c r="CZ58" s="218"/>
      <c r="DA58" s="218"/>
      <c r="DB58" s="218"/>
      <c r="DC58" s="218"/>
      <c r="DD58" s="218"/>
      <c r="DE58" s="218"/>
      <c r="DF58" s="214">
        <f>'вспом. табл.'!DF58</f>
        <v>0</v>
      </c>
      <c r="DG58" s="214"/>
      <c r="DH58" s="214"/>
      <c r="DI58" s="214"/>
      <c r="DJ58" s="214"/>
      <c r="DK58" s="214"/>
      <c r="DL58" s="214"/>
      <c r="DM58" s="214"/>
      <c r="DN58" s="214"/>
      <c r="DO58" s="214"/>
      <c r="DP58" s="214"/>
      <c r="DQ58" s="214"/>
      <c r="DR58" s="214"/>
      <c r="DS58" s="214">
        <f>'вспом. табл.'!DS58</f>
        <v>0</v>
      </c>
      <c r="DT58" s="214"/>
      <c r="DU58" s="214"/>
      <c r="DV58" s="214"/>
      <c r="DW58" s="214"/>
      <c r="DX58" s="214"/>
      <c r="DY58" s="214"/>
      <c r="DZ58" s="214"/>
      <c r="EA58" s="214"/>
      <c r="EB58" s="214"/>
      <c r="EC58" s="214"/>
      <c r="ED58" s="214"/>
      <c r="EE58" s="214"/>
      <c r="EF58" s="214">
        <f>'вспом. табл.'!EF58:ER58</f>
        <v>0</v>
      </c>
      <c r="EG58" s="214"/>
      <c r="EH58" s="214"/>
      <c r="EI58" s="214"/>
      <c r="EJ58" s="214"/>
      <c r="EK58" s="214"/>
      <c r="EL58" s="214"/>
      <c r="EM58" s="214"/>
      <c r="EN58" s="214"/>
      <c r="EO58" s="214"/>
      <c r="EP58" s="214"/>
      <c r="EQ58" s="214"/>
      <c r="ER58" s="214"/>
      <c r="ES58" s="215" t="s">
        <v>41</v>
      </c>
      <c r="ET58" s="215"/>
      <c r="EU58" s="215"/>
      <c r="EV58" s="215"/>
      <c r="EW58" s="215"/>
      <c r="EX58" s="215"/>
      <c r="EY58" s="215"/>
      <c r="EZ58" s="215"/>
      <c r="FA58" s="215"/>
      <c r="FB58" s="215"/>
      <c r="FC58" s="215"/>
      <c r="FD58" s="215"/>
      <c r="FE58" s="215"/>
    </row>
    <row r="59" spans="1:161" ht="11.25" customHeight="1" hidden="1">
      <c r="A59" s="216"/>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7"/>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c r="EI59" s="214"/>
      <c r="EJ59" s="214"/>
      <c r="EK59" s="214"/>
      <c r="EL59" s="214"/>
      <c r="EM59" s="214"/>
      <c r="EN59" s="214"/>
      <c r="EO59" s="214"/>
      <c r="EP59" s="214"/>
      <c r="EQ59" s="214"/>
      <c r="ER59" s="214"/>
      <c r="ES59" s="215"/>
      <c r="ET59" s="215"/>
      <c r="EU59" s="215"/>
      <c r="EV59" s="215"/>
      <c r="EW59" s="215"/>
      <c r="EX59" s="215"/>
      <c r="EY59" s="215"/>
      <c r="EZ59" s="215"/>
      <c r="FA59" s="215"/>
      <c r="FB59" s="215"/>
      <c r="FC59" s="215"/>
      <c r="FD59" s="215"/>
      <c r="FE59" s="215"/>
    </row>
    <row r="60" spans="1:161" s="7" customFormat="1" ht="13.5" customHeight="1">
      <c r="A60" s="240" t="s">
        <v>71</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1" t="s">
        <v>72</v>
      </c>
      <c r="BY60" s="241"/>
      <c r="BZ60" s="241"/>
      <c r="CA60" s="241"/>
      <c r="CB60" s="241"/>
      <c r="CC60" s="241"/>
      <c r="CD60" s="241"/>
      <c r="CE60" s="241"/>
      <c r="CF60" s="241" t="s">
        <v>41</v>
      </c>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2">
        <f>DF61+DF67+DF70+DF74+DF76+DF81</f>
        <v>49337850.00000001</v>
      </c>
      <c r="DG60" s="242"/>
      <c r="DH60" s="242"/>
      <c r="DI60" s="242"/>
      <c r="DJ60" s="242"/>
      <c r="DK60" s="242"/>
      <c r="DL60" s="242"/>
      <c r="DM60" s="242"/>
      <c r="DN60" s="242"/>
      <c r="DO60" s="242"/>
      <c r="DP60" s="242"/>
      <c r="DQ60" s="242"/>
      <c r="DR60" s="242"/>
      <c r="DS60" s="242">
        <f>DS61+DS67+DS70+DS74+DS76+DS81</f>
        <v>53942153.00000001</v>
      </c>
      <c r="DT60" s="242"/>
      <c r="DU60" s="242"/>
      <c r="DV60" s="242"/>
      <c r="DW60" s="242"/>
      <c r="DX60" s="242"/>
      <c r="DY60" s="242"/>
      <c r="DZ60" s="242"/>
      <c r="EA60" s="242"/>
      <c r="EB60" s="242"/>
      <c r="EC60" s="242"/>
      <c r="ED60" s="242"/>
      <c r="EE60" s="242"/>
      <c r="EF60" s="242">
        <f>EF61+EF67+EF70+EF74+EF76+EF81</f>
        <v>54786557.00000001</v>
      </c>
      <c r="EG60" s="242"/>
      <c r="EH60" s="242"/>
      <c r="EI60" s="242"/>
      <c r="EJ60" s="242"/>
      <c r="EK60" s="242"/>
      <c r="EL60" s="242"/>
      <c r="EM60" s="242"/>
      <c r="EN60" s="242"/>
      <c r="EO60" s="242"/>
      <c r="EP60" s="242"/>
      <c r="EQ60" s="242"/>
      <c r="ER60" s="242"/>
      <c r="ES60" s="243"/>
      <c r="ET60" s="243"/>
      <c r="EU60" s="243"/>
      <c r="EV60" s="243"/>
      <c r="EW60" s="243"/>
      <c r="EX60" s="243"/>
      <c r="EY60" s="243"/>
      <c r="EZ60" s="243"/>
      <c r="FA60" s="243"/>
      <c r="FB60" s="243"/>
      <c r="FC60" s="243"/>
      <c r="FD60" s="243"/>
      <c r="FE60" s="243"/>
    </row>
    <row r="61" spans="1:161" ht="26.25" customHeight="1">
      <c r="A61" s="238" t="s">
        <v>73</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26" t="s">
        <v>74</v>
      </c>
      <c r="BY61" s="226"/>
      <c r="BZ61" s="226"/>
      <c r="CA61" s="226"/>
      <c r="CB61" s="226"/>
      <c r="CC61" s="226"/>
      <c r="CD61" s="226"/>
      <c r="CE61" s="226"/>
      <c r="CF61" s="226" t="s">
        <v>41</v>
      </c>
      <c r="CG61" s="226"/>
      <c r="CH61" s="226"/>
      <c r="CI61" s="226"/>
      <c r="CJ61" s="226"/>
      <c r="CK61" s="226"/>
      <c r="CL61" s="226"/>
      <c r="CM61" s="226"/>
      <c r="CN61" s="226"/>
      <c r="CO61" s="226"/>
      <c r="CP61" s="226"/>
      <c r="CQ61" s="226"/>
      <c r="CR61" s="226"/>
      <c r="CS61" s="226"/>
      <c r="CT61" s="226"/>
      <c r="CU61" s="226"/>
      <c r="CV61" s="226"/>
      <c r="CW61" s="226"/>
      <c r="CX61" s="226"/>
      <c r="CY61" s="226"/>
      <c r="CZ61" s="226"/>
      <c r="DA61" s="226"/>
      <c r="DB61" s="226"/>
      <c r="DC61" s="226"/>
      <c r="DD61" s="226"/>
      <c r="DE61" s="226"/>
      <c r="DF61" s="222">
        <f>DF62+DF63+DF64</f>
        <v>38301542.230000004</v>
      </c>
      <c r="DG61" s="222"/>
      <c r="DH61" s="222"/>
      <c r="DI61" s="222"/>
      <c r="DJ61" s="222"/>
      <c r="DK61" s="222"/>
      <c r="DL61" s="222"/>
      <c r="DM61" s="222"/>
      <c r="DN61" s="222"/>
      <c r="DO61" s="222"/>
      <c r="DP61" s="222"/>
      <c r="DQ61" s="222"/>
      <c r="DR61" s="222"/>
      <c r="DS61" s="222">
        <f>DS62+DS63+DS64</f>
        <v>42424528.230000004</v>
      </c>
      <c r="DT61" s="222"/>
      <c r="DU61" s="222"/>
      <c r="DV61" s="222"/>
      <c r="DW61" s="222"/>
      <c r="DX61" s="222"/>
      <c r="DY61" s="222"/>
      <c r="DZ61" s="222"/>
      <c r="EA61" s="222"/>
      <c r="EB61" s="222"/>
      <c r="EC61" s="222"/>
      <c r="ED61" s="222"/>
      <c r="EE61" s="222"/>
      <c r="EF61" s="222">
        <f>EF62+EF63+EF64</f>
        <v>42872836.230000004</v>
      </c>
      <c r="EG61" s="222"/>
      <c r="EH61" s="222"/>
      <c r="EI61" s="222"/>
      <c r="EJ61" s="222"/>
      <c r="EK61" s="222"/>
      <c r="EL61" s="222"/>
      <c r="EM61" s="222"/>
      <c r="EN61" s="222"/>
      <c r="EO61" s="222"/>
      <c r="EP61" s="222"/>
      <c r="EQ61" s="222"/>
      <c r="ER61" s="222"/>
      <c r="ES61" s="223" t="s">
        <v>41</v>
      </c>
      <c r="ET61" s="223"/>
      <c r="EU61" s="223"/>
      <c r="EV61" s="223"/>
      <c r="EW61" s="223"/>
      <c r="EX61" s="223"/>
      <c r="EY61" s="223"/>
      <c r="EZ61" s="223"/>
      <c r="FA61" s="223"/>
      <c r="FB61" s="223"/>
      <c r="FC61" s="223"/>
      <c r="FD61" s="223"/>
      <c r="FE61" s="223"/>
    </row>
    <row r="62" spans="1:161" ht="22.5" customHeight="1">
      <c r="A62" s="216" t="s">
        <v>75</v>
      </c>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217"/>
      <c r="BP62" s="217"/>
      <c r="BQ62" s="217"/>
      <c r="BR62" s="217"/>
      <c r="BS62" s="217"/>
      <c r="BT62" s="217"/>
      <c r="BU62" s="217"/>
      <c r="BV62" s="217"/>
      <c r="BW62" s="217"/>
      <c r="BX62" s="218" t="s">
        <v>76</v>
      </c>
      <c r="BY62" s="218"/>
      <c r="BZ62" s="218"/>
      <c r="CA62" s="218"/>
      <c r="CB62" s="218"/>
      <c r="CC62" s="218"/>
      <c r="CD62" s="218"/>
      <c r="CE62" s="218"/>
      <c r="CF62" s="218" t="s">
        <v>77</v>
      </c>
      <c r="CG62" s="218"/>
      <c r="CH62" s="218"/>
      <c r="CI62" s="218"/>
      <c r="CJ62" s="218"/>
      <c r="CK62" s="218"/>
      <c r="CL62" s="218"/>
      <c r="CM62" s="218"/>
      <c r="CN62" s="218"/>
      <c r="CO62" s="218"/>
      <c r="CP62" s="218"/>
      <c r="CQ62" s="218"/>
      <c r="CR62" s="218"/>
      <c r="CS62" s="218"/>
      <c r="CT62" s="218"/>
      <c r="CU62" s="218"/>
      <c r="CV62" s="218"/>
      <c r="CW62" s="218"/>
      <c r="CX62" s="218"/>
      <c r="CY62" s="218"/>
      <c r="CZ62" s="218"/>
      <c r="DA62" s="218"/>
      <c r="DB62" s="218"/>
      <c r="DC62" s="218"/>
      <c r="DD62" s="218"/>
      <c r="DE62" s="218"/>
      <c r="DF62" s="214">
        <f>'вспом. табл.'!DF62</f>
        <v>29417467.12</v>
      </c>
      <c r="DG62" s="214"/>
      <c r="DH62" s="214"/>
      <c r="DI62" s="214"/>
      <c r="DJ62" s="214"/>
      <c r="DK62" s="214"/>
      <c r="DL62" s="214"/>
      <c r="DM62" s="214"/>
      <c r="DN62" s="214"/>
      <c r="DO62" s="214"/>
      <c r="DP62" s="214"/>
      <c r="DQ62" s="214"/>
      <c r="DR62" s="214"/>
      <c r="DS62" s="214">
        <f>'вспом. табл.'!DS62</f>
        <v>32584123.12</v>
      </c>
      <c r="DT62" s="214"/>
      <c r="DU62" s="214"/>
      <c r="DV62" s="214"/>
      <c r="DW62" s="214"/>
      <c r="DX62" s="214"/>
      <c r="DY62" s="214"/>
      <c r="DZ62" s="214"/>
      <c r="EA62" s="214"/>
      <c r="EB62" s="214"/>
      <c r="EC62" s="214"/>
      <c r="ED62" s="214"/>
      <c r="EE62" s="214"/>
      <c r="EF62" s="214">
        <f>'вспом. табл.'!EF62</f>
        <v>32928446.12</v>
      </c>
      <c r="EG62" s="214"/>
      <c r="EH62" s="214"/>
      <c r="EI62" s="214"/>
      <c r="EJ62" s="214"/>
      <c r="EK62" s="214"/>
      <c r="EL62" s="214"/>
      <c r="EM62" s="214"/>
      <c r="EN62" s="214"/>
      <c r="EO62" s="214"/>
      <c r="EP62" s="214"/>
      <c r="EQ62" s="214"/>
      <c r="ER62" s="214"/>
      <c r="ES62" s="215" t="s">
        <v>41</v>
      </c>
      <c r="ET62" s="215"/>
      <c r="EU62" s="215"/>
      <c r="EV62" s="215"/>
      <c r="EW62" s="215"/>
      <c r="EX62" s="215"/>
      <c r="EY62" s="215"/>
      <c r="EZ62" s="215"/>
      <c r="FA62" s="215"/>
      <c r="FB62" s="215"/>
      <c r="FC62" s="215"/>
      <c r="FD62" s="215"/>
      <c r="FE62" s="215"/>
    </row>
    <row r="63" spans="1:161" ht="10.5" customHeight="1" hidden="1">
      <c r="A63" s="216" t="s">
        <v>78</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7"/>
      <c r="BT63" s="217"/>
      <c r="BU63" s="217"/>
      <c r="BV63" s="217"/>
      <c r="BW63" s="217"/>
      <c r="BX63" s="218" t="s">
        <v>79</v>
      </c>
      <c r="BY63" s="218"/>
      <c r="BZ63" s="218"/>
      <c r="CA63" s="218"/>
      <c r="CB63" s="218"/>
      <c r="CC63" s="218"/>
      <c r="CD63" s="218"/>
      <c r="CE63" s="218"/>
      <c r="CF63" s="218" t="s">
        <v>80</v>
      </c>
      <c r="CG63" s="218"/>
      <c r="CH63" s="218"/>
      <c r="CI63" s="218"/>
      <c r="CJ63" s="218"/>
      <c r="CK63" s="218"/>
      <c r="CL63" s="218"/>
      <c r="CM63" s="218"/>
      <c r="CN63" s="218"/>
      <c r="CO63" s="218"/>
      <c r="CP63" s="218"/>
      <c r="CQ63" s="218"/>
      <c r="CR63" s="218"/>
      <c r="CS63" s="218"/>
      <c r="CT63" s="218"/>
      <c r="CU63" s="218"/>
      <c r="CV63" s="218"/>
      <c r="CW63" s="218"/>
      <c r="CX63" s="218"/>
      <c r="CY63" s="218"/>
      <c r="CZ63" s="218"/>
      <c r="DA63" s="218"/>
      <c r="DB63" s="218"/>
      <c r="DC63" s="218"/>
      <c r="DD63" s="218"/>
      <c r="DE63" s="218"/>
      <c r="DF63" s="214">
        <f>'вспом. табл.'!DF75</f>
        <v>0</v>
      </c>
      <c r="DG63" s="214"/>
      <c r="DH63" s="214"/>
      <c r="DI63" s="214"/>
      <c r="DJ63" s="214"/>
      <c r="DK63" s="214"/>
      <c r="DL63" s="214"/>
      <c r="DM63" s="214"/>
      <c r="DN63" s="214"/>
      <c r="DO63" s="214"/>
      <c r="DP63" s="214"/>
      <c r="DQ63" s="214"/>
      <c r="DR63" s="214"/>
      <c r="DS63" s="214">
        <f>'вспом. табл.'!DS75</f>
        <v>0</v>
      </c>
      <c r="DT63" s="214"/>
      <c r="DU63" s="214"/>
      <c r="DV63" s="214"/>
      <c r="DW63" s="214"/>
      <c r="DX63" s="214"/>
      <c r="DY63" s="214"/>
      <c r="DZ63" s="214"/>
      <c r="EA63" s="214"/>
      <c r="EB63" s="214"/>
      <c r="EC63" s="214"/>
      <c r="ED63" s="214"/>
      <c r="EE63" s="214"/>
      <c r="EF63" s="214">
        <f>'вспом. табл.'!EF75</f>
        <v>0</v>
      </c>
      <c r="EG63" s="214"/>
      <c r="EH63" s="214"/>
      <c r="EI63" s="214"/>
      <c r="EJ63" s="214"/>
      <c r="EK63" s="214"/>
      <c r="EL63" s="214"/>
      <c r="EM63" s="214"/>
      <c r="EN63" s="214"/>
      <c r="EO63" s="214"/>
      <c r="EP63" s="214"/>
      <c r="EQ63" s="214"/>
      <c r="ER63" s="214"/>
      <c r="ES63" s="215" t="s">
        <v>41</v>
      </c>
      <c r="ET63" s="215"/>
      <c r="EU63" s="215"/>
      <c r="EV63" s="215"/>
      <c r="EW63" s="215"/>
      <c r="EX63" s="215"/>
      <c r="EY63" s="215"/>
      <c r="EZ63" s="215"/>
      <c r="FA63" s="215"/>
      <c r="FB63" s="215"/>
      <c r="FC63" s="215"/>
      <c r="FD63" s="215"/>
      <c r="FE63" s="215"/>
    </row>
    <row r="64" spans="1:161" ht="22.5" customHeight="1">
      <c r="A64" s="216" t="s">
        <v>81</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8" t="s">
        <v>82</v>
      </c>
      <c r="BY64" s="218"/>
      <c r="BZ64" s="218"/>
      <c r="CA64" s="218"/>
      <c r="CB64" s="218"/>
      <c r="CC64" s="218"/>
      <c r="CD64" s="218"/>
      <c r="CE64" s="218"/>
      <c r="CF64" s="218" t="s">
        <v>83</v>
      </c>
      <c r="CG64" s="218"/>
      <c r="CH64" s="218"/>
      <c r="CI64" s="218"/>
      <c r="CJ64" s="218"/>
      <c r="CK64" s="218"/>
      <c r="CL64" s="218"/>
      <c r="CM64" s="218"/>
      <c r="CN64" s="218"/>
      <c r="CO64" s="218"/>
      <c r="CP64" s="218"/>
      <c r="CQ64" s="218"/>
      <c r="CR64" s="218"/>
      <c r="CS64" s="218"/>
      <c r="CT64" s="218"/>
      <c r="CU64" s="218"/>
      <c r="CV64" s="218"/>
      <c r="CW64" s="218"/>
      <c r="CX64" s="218"/>
      <c r="CY64" s="218"/>
      <c r="CZ64" s="218"/>
      <c r="DA64" s="218"/>
      <c r="DB64" s="218"/>
      <c r="DC64" s="218"/>
      <c r="DD64" s="218"/>
      <c r="DE64" s="218"/>
      <c r="DF64" s="214">
        <f>DF65+DF66</f>
        <v>8884075.11</v>
      </c>
      <c r="DG64" s="214"/>
      <c r="DH64" s="214"/>
      <c r="DI64" s="214"/>
      <c r="DJ64" s="214"/>
      <c r="DK64" s="214"/>
      <c r="DL64" s="214"/>
      <c r="DM64" s="214"/>
      <c r="DN64" s="214"/>
      <c r="DO64" s="214"/>
      <c r="DP64" s="214"/>
      <c r="DQ64" s="214"/>
      <c r="DR64" s="214"/>
      <c r="DS64" s="214">
        <f>DS65+DS66</f>
        <v>9840405.11</v>
      </c>
      <c r="DT64" s="214"/>
      <c r="DU64" s="214"/>
      <c r="DV64" s="214"/>
      <c r="DW64" s="214"/>
      <c r="DX64" s="214"/>
      <c r="DY64" s="214"/>
      <c r="DZ64" s="214"/>
      <c r="EA64" s="214"/>
      <c r="EB64" s="214"/>
      <c r="EC64" s="214"/>
      <c r="ED64" s="214"/>
      <c r="EE64" s="214"/>
      <c r="EF64" s="214">
        <f>EF65+EF66</f>
        <v>9944390.11</v>
      </c>
      <c r="EG64" s="214"/>
      <c r="EH64" s="214"/>
      <c r="EI64" s="214"/>
      <c r="EJ64" s="214"/>
      <c r="EK64" s="214"/>
      <c r="EL64" s="214"/>
      <c r="EM64" s="214"/>
      <c r="EN64" s="214"/>
      <c r="EO64" s="214"/>
      <c r="EP64" s="214"/>
      <c r="EQ64" s="214"/>
      <c r="ER64" s="214"/>
      <c r="ES64" s="215" t="s">
        <v>41</v>
      </c>
      <c r="ET64" s="215"/>
      <c r="EU64" s="215"/>
      <c r="EV64" s="215"/>
      <c r="EW64" s="215"/>
      <c r="EX64" s="215"/>
      <c r="EY64" s="215"/>
      <c r="EZ64" s="215"/>
      <c r="FA64" s="215"/>
      <c r="FB64" s="215"/>
      <c r="FC64" s="215"/>
      <c r="FD64" s="215"/>
      <c r="FE64" s="215"/>
    </row>
    <row r="65" spans="1:161" ht="22.5" customHeight="1">
      <c r="A65" s="227" t="s">
        <v>84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18" t="s">
        <v>85</v>
      </c>
      <c r="BY65" s="218"/>
      <c r="BZ65" s="218"/>
      <c r="CA65" s="218"/>
      <c r="CB65" s="218"/>
      <c r="CC65" s="218"/>
      <c r="CD65" s="218"/>
      <c r="CE65" s="218"/>
      <c r="CF65" s="218" t="s">
        <v>83</v>
      </c>
      <c r="CG65" s="218"/>
      <c r="CH65" s="218"/>
      <c r="CI65" s="218"/>
      <c r="CJ65" s="218"/>
      <c r="CK65" s="218"/>
      <c r="CL65" s="218"/>
      <c r="CM65" s="218"/>
      <c r="CN65" s="218"/>
      <c r="CO65" s="218"/>
      <c r="CP65" s="218"/>
      <c r="CQ65" s="218"/>
      <c r="CR65" s="218"/>
      <c r="CS65" s="218"/>
      <c r="CT65" s="218"/>
      <c r="CU65" s="218"/>
      <c r="CV65" s="218"/>
      <c r="CW65" s="218"/>
      <c r="CX65" s="218"/>
      <c r="CY65" s="218"/>
      <c r="CZ65" s="218"/>
      <c r="DA65" s="218"/>
      <c r="DB65" s="218"/>
      <c r="DC65" s="218"/>
      <c r="DD65" s="218"/>
      <c r="DE65" s="218"/>
      <c r="DF65" s="214">
        <f>'вспом. табл.'!DF80</f>
        <v>8884075.11</v>
      </c>
      <c r="DG65" s="214"/>
      <c r="DH65" s="214"/>
      <c r="DI65" s="214"/>
      <c r="DJ65" s="214"/>
      <c r="DK65" s="214"/>
      <c r="DL65" s="214"/>
      <c r="DM65" s="214"/>
      <c r="DN65" s="214"/>
      <c r="DO65" s="214"/>
      <c r="DP65" s="214"/>
      <c r="DQ65" s="214"/>
      <c r="DR65" s="214"/>
      <c r="DS65" s="214">
        <f>'вспом. табл.'!DS80</f>
        <v>9840405.11</v>
      </c>
      <c r="DT65" s="214"/>
      <c r="DU65" s="214"/>
      <c r="DV65" s="214"/>
      <c r="DW65" s="214"/>
      <c r="DX65" s="214"/>
      <c r="DY65" s="214"/>
      <c r="DZ65" s="214"/>
      <c r="EA65" s="214"/>
      <c r="EB65" s="214"/>
      <c r="EC65" s="214"/>
      <c r="ED65" s="214"/>
      <c r="EE65" s="214"/>
      <c r="EF65" s="214">
        <f>'вспом. табл.'!EF80</f>
        <v>9944390.11</v>
      </c>
      <c r="EG65" s="214"/>
      <c r="EH65" s="214"/>
      <c r="EI65" s="214"/>
      <c r="EJ65" s="214"/>
      <c r="EK65" s="214"/>
      <c r="EL65" s="214"/>
      <c r="EM65" s="214"/>
      <c r="EN65" s="214"/>
      <c r="EO65" s="214"/>
      <c r="EP65" s="214"/>
      <c r="EQ65" s="214"/>
      <c r="ER65" s="214"/>
      <c r="ES65" s="215" t="s">
        <v>41</v>
      </c>
      <c r="ET65" s="215"/>
      <c r="EU65" s="215"/>
      <c r="EV65" s="215"/>
      <c r="EW65" s="215"/>
      <c r="EX65" s="215"/>
      <c r="EY65" s="215"/>
      <c r="EZ65" s="215"/>
      <c r="FA65" s="215"/>
      <c r="FB65" s="215"/>
      <c r="FC65" s="215"/>
      <c r="FD65" s="215"/>
      <c r="FE65" s="215"/>
    </row>
    <row r="66" spans="1:161" s="8" customFormat="1" ht="11.25" customHeight="1" hidden="1">
      <c r="A66" s="233" t="s">
        <v>86</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234"/>
      <c r="BX66" s="235" t="s">
        <v>87</v>
      </c>
      <c r="BY66" s="235"/>
      <c r="BZ66" s="235"/>
      <c r="CA66" s="235"/>
      <c r="CB66" s="235"/>
      <c r="CC66" s="235"/>
      <c r="CD66" s="235"/>
      <c r="CE66" s="235"/>
      <c r="CF66" s="235" t="s">
        <v>83</v>
      </c>
      <c r="CG66" s="235"/>
      <c r="CH66" s="235"/>
      <c r="CI66" s="235"/>
      <c r="CJ66" s="235"/>
      <c r="CK66" s="235"/>
      <c r="CL66" s="235"/>
      <c r="CM66" s="235"/>
      <c r="CN66" s="235"/>
      <c r="CO66" s="235"/>
      <c r="CP66" s="235"/>
      <c r="CQ66" s="235"/>
      <c r="CR66" s="235"/>
      <c r="CS66" s="235"/>
      <c r="CT66" s="235"/>
      <c r="CU66" s="235"/>
      <c r="CV66" s="235"/>
      <c r="CW66" s="235"/>
      <c r="CX66" s="235"/>
      <c r="CY66" s="235"/>
      <c r="CZ66" s="235"/>
      <c r="DA66" s="235"/>
      <c r="DB66" s="235"/>
      <c r="DC66" s="235"/>
      <c r="DD66" s="235"/>
      <c r="DE66" s="235"/>
      <c r="DF66" s="236">
        <f>'вспом. табл.'!DF91:DR91</f>
        <v>0</v>
      </c>
      <c r="DG66" s="236"/>
      <c r="DH66" s="236"/>
      <c r="DI66" s="236"/>
      <c r="DJ66" s="236"/>
      <c r="DK66" s="236"/>
      <c r="DL66" s="236"/>
      <c r="DM66" s="236"/>
      <c r="DN66" s="236"/>
      <c r="DO66" s="236"/>
      <c r="DP66" s="236"/>
      <c r="DQ66" s="236"/>
      <c r="DR66" s="236"/>
      <c r="DS66" s="236">
        <f>'вспом. табл.'!DS91:EE91</f>
        <v>0</v>
      </c>
      <c r="DT66" s="236"/>
      <c r="DU66" s="236"/>
      <c r="DV66" s="236"/>
      <c r="DW66" s="236"/>
      <c r="DX66" s="236"/>
      <c r="DY66" s="236"/>
      <c r="DZ66" s="236"/>
      <c r="EA66" s="236"/>
      <c r="EB66" s="236"/>
      <c r="EC66" s="236"/>
      <c r="ED66" s="236"/>
      <c r="EE66" s="236"/>
      <c r="EF66" s="236">
        <f>'вспом. табл.'!EF91:ER91</f>
        <v>0</v>
      </c>
      <c r="EG66" s="236"/>
      <c r="EH66" s="236"/>
      <c r="EI66" s="236"/>
      <c r="EJ66" s="236"/>
      <c r="EK66" s="236"/>
      <c r="EL66" s="236"/>
      <c r="EM66" s="236"/>
      <c r="EN66" s="236"/>
      <c r="EO66" s="236"/>
      <c r="EP66" s="236"/>
      <c r="EQ66" s="236"/>
      <c r="ER66" s="236"/>
      <c r="ES66" s="237" t="s">
        <v>41</v>
      </c>
      <c r="ET66" s="237"/>
      <c r="EU66" s="237"/>
      <c r="EV66" s="237"/>
      <c r="EW66" s="237"/>
      <c r="EX66" s="237"/>
      <c r="EY66" s="237"/>
      <c r="EZ66" s="237"/>
      <c r="FA66" s="237"/>
      <c r="FB66" s="237"/>
      <c r="FC66" s="237"/>
      <c r="FD66" s="237"/>
      <c r="FE66" s="237"/>
    </row>
    <row r="67" spans="1:161" ht="10.5" customHeight="1" hidden="1">
      <c r="A67" s="231" t="s">
        <v>88</v>
      </c>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c r="BA67" s="232"/>
      <c r="BB67" s="232"/>
      <c r="BC67" s="232"/>
      <c r="BD67" s="232"/>
      <c r="BE67" s="232"/>
      <c r="BF67" s="232"/>
      <c r="BG67" s="232"/>
      <c r="BH67" s="232"/>
      <c r="BI67" s="232"/>
      <c r="BJ67" s="232"/>
      <c r="BK67" s="232"/>
      <c r="BL67" s="232"/>
      <c r="BM67" s="232"/>
      <c r="BN67" s="232"/>
      <c r="BO67" s="232"/>
      <c r="BP67" s="232"/>
      <c r="BQ67" s="232"/>
      <c r="BR67" s="232"/>
      <c r="BS67" s="232"/>
      <c r="BT67" s="232"/>
      <c r="BU67" s="232"/>
      <c r="BV67" s="232"/>
      <c r="BW67" s="232"/>
      <c r="BX67" s="226" t="s">
        <v>89</v>
      </c>
      <c r="BY67" s="226"/>
      <c r="BZ67" s="226"/>
      <c r="CA67" s="226"/>
      <c r="CB67" s="226"/>
      <c r="CC67" s="226"/>
      <c r="CD67" s="226"/>
      <c r="CE67" s="226"/>
      <c r="CF67" s="226" t="s">
        <v>90</v>
      </c>
      <c r="CG67" s="226"/>
      <c r="CH67" s="226"/>
      <c r="CI67" s="226"/>
      <c r="CJ67" s="226"/>
      <c r="CK67" s="226"/>
      <c r="CL67" s="226"/>
      <c r="CM67" s="226"/>
      <c r="CN67" s="226"/>
      <c r="CO67" s="226"/>
      <c r="CP67" s="226"/>
      <c r="CQ67" s="226"/>
      <c r="CR67" s="226"/>
      <c r="CS67" s="226"/>
      <c r="CT67" s="226"/>
      <c r="CU67" s="226"/>
      <c r="CV67" s="226"/>
      <c r="CW67" s="226"/>
      <c r="CX67" s="226"/>
      <c r="CY67" s="226"/>
      <c r="CZ67" s="226"/>
      <c r="DA67" s="226"/>
      <c r="DB67" s="226"/>
      <c r="DC67" s="226"/>
      <c r="DD67" s="226"/>
      <c r="DE67" s="226"/>
      <c r="DF67" s="222">
        <f>DF68</f>
        <v>0</v>
      </c>
      <c r="DG67" s="222"/>
      <c r="DH67" s="222"/>
      <c r="DI67" s="222"/>
      <c r="DJ67" s="222"/>
      <c r="DK67" s="222"/>
      <c r="DL67" s="222"/>
      <c r="DM67" s="222"/>
      <c r="DN67" s="222"/>
      <c r="DO67" s="222"/>
      <c r="DP67" s="222"/>
      <c r="DQ67" s="222"/>
      <c r="DR67" s="222"/>
      <c r="DS67" s="222">
        <f>DS68</f>
        <v>0</v>
      </c>
      <c r="DT67" s="222"/>
      <c r="DU67" s="222"/>
      <c r="DV67" s="222"/>
      <c r="DW67" s="222"/>
      <c r="DX67" s="222"/>
      <c r="DY67" s="222"/>
      <c r="DZ67" s="222"/>
      <c r="EA67" s="222"/>
      <c r="EB67" s="222"/>
      <c r="EC67" s="222"/>
      <c r="ED67" s="222"/>
      <c r="EE67" s="222"/>
      <c r="EF67" s="222">
        <f>EF68</f>
        <v>0</v>
      </c>
      <c r="EG67" s="222"/>
      <c r="EH67" s="222"/>
      <c r="EI67" s="222"/>
      <c r="EJ67" s="222"/>
      <c r="EK67" s="222"/>
      <c r="EL67" s="222"/>
      <c r="EM67" s="222"/>
      <c r="EN67" s="222"/>
      <c r="EO67" s="222"/>
      <c r="EP67" s="222"/>
      <c r="EQ67" s="222"/>
      <c r="ER67" s="222"/>
      <c r="ES67" s="223" t="s">
        <v>41</v>
      </c>
      <c r="ET67" s="223"/>
      <c r="EU67" s="223"/>
      <c r="EV67" s="223"/>
      <c r="EW67" s="223"/>
      <c r="EX67" s="223"/>
      <c r="EY67" s="223"/>
      <c r="EZ67" s="223"/>
      <c r="FA67" s="223"/>
      <c r="FB67" s="223"/>
      <c r="FC67" s="223"/>
      <c r="FD67" s="223"/>
      <c r="FE67" s="223"/>
    </row>
    <row r="68" spans="1:161" ht="21.75" customHeight="1" hidden="1">
      <c r="A68" s="216" t="s">
        <v>91</v>
      </c>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8" t="s">
        <v>92</v>
      </c>
      <c r="BY68" s="218"/>
      <c r="BZ68" s="218"/>
      <c r="CA68" s="218"/>
      <c r="CB68" s="218"/>
      <c r="CC68" s="218"/>
      <c r="CD68" s="218"/>
      <c r="CE68" s="218"/>
      <c r="CF68" s="218" t="s">
        <v>93</v>
      </c>
      <c r="CG68" s="218"/>
      <c r="CH68" s="218"/>
      <c r="CI68" s="218"/>
      <c r="CJ68" s="218"/>
      <c r="CK68" s="218"/>
      <c r="CL68" s="218"/>
      <c r="CM68" s="218"/>
      <c r="CN68" s="218"/>
      <c r="CO68" s="218"/>
      <c r="CP68" s="218"/>
      <c r="CQ68" s="218"/>
      <c r="CR68" s="218"/>
      <c r="CS68" s="218"/>
      <c r="CT68" s="218"/>
      <c r="CU68" s="218"/>
      <c r="CV68" s="218"/>
      <c r="CW68" s="218"/>
      <c r="CX68" s="218"/>
      <c r="CY68" s="218"/>
      <c r="CZ68" s="218"/>
      <c r="DA68" s="218"/>
      <c r="DB68" s="218"/>
      <c r="DC68" s="218"/>
      <c r="DD68" s="218"/>
      <c r="DE68" s="218"/>
      <c r="DF68" s="214">
        <f>DF69</f>
        <v>0</v>
      </c>
      <c r="DG68" s="214"/>
      <c r="DH68" s="214"/>
      <c r="DI68" s="214"/>
      <c r="DJ68" s="214"/>
      <c r="DK68" s="214"/>
      <c r="DL68" s="214"/>
      <c r="DM68" s="214"/>
      <c r="DN68" s="214"/>
      <c r="DO68" s="214"/>
      <c r="DP68" s="214"/>
      <c r="DQ68" s="214"/>
      <c r="DR68" s="214"/>
      <c r="DS68" s="214">
        <f>DS69</f>
        <v>0</v>
      </c>
      <c r="DT68" s="214"/>
      <c r="DU68" s="214"/>
      <c r="DV68" s="214"/>
      <c r="DW68" s="214"/>
      <c r="DX68" s="214"/>
      <c r="DY68" s="214"/>
      <c r="DZ68" s="214"/>
      <c r="EA68" s="214"/>
      <c r="EB68" s="214"/>
      <c r="EC68" s="214"/>
      <c r="ED68" s="214"/>
      <c r="EE68" s="214"/>
      <c r="EF68" s="214">
        <f>EF69</f>
        <v>0</v>
      </c>
      <c r="EG68" s="214"/>
      <c r="EH68" s="214"/>
      <c r="EI68" s="214"/>
      <c r="EJ68" s="214"/>
      <c r="EK68" s="214"/>
      <c r="EL68" s="214"/>
      <c r="EM68" s="214"/>
      <c r="EN68" s="214"/>
      <c r="EO68" s="214"/>
      <c r="EP68" s="214"/>
      <c r="EQ68" s="214"/>
      <c r="ER68" s="214"/>
      <c r="ES68" s="215" t="s">
        <v>41</v>
      </c>
      <c r="ET68" s="215"/>
      <c r="EU68" s="215"/>
      <c r="EV68" s="215"/>
      <c r="EW68" s="215"/>
      <c r="EX68" s="215"/>
      <c r="EY68" s="215"/>
      <c r="EZ68" s="215"/>
      <c r="FA68" s="215"/>
      <c r="FB68" s="215"/>
      <c r="FC68" s="215"/>
      <c r="FD68" s="215"/>
      <c r="FE68" s="215"/>
    </row>
    <row r="69" spans="1:161" ht="28.5" customHeight="1" hidden="1">
      <c r="A69" s="227" t="s">
        <v>94</v>
      </c>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18" t="s">
        <v>95</v>
      </c>
      <c r="BY69" s="218"/>
      <c r="BZ69" s="218"/>
      <c r="CA69" s="218"/>
      <c r="CB69" s="218"/>
      <c r="CC69" s="218"/>
      <c r="CD69" s="218"/>
      <c r="CE69" s="218"/>
      <c r="CF69" s="218" t="s">
        <v>96</v>
      </c>
      <c r="CG69" s="218"/>
      <c r="CH69" s="218"/>
      <c r="CI69" s="218"/>
      <c r="CJ69" s="218"/>
      <c r="CK69" s="218"/>
      <c r="CL69" s="218"/>
      <c r="CM69" s="218"/>
      <c r="CN69" s="218"/>
      <c r="CO69" s="218"/>
      <c r="CP69" s="218"/>
      <c r="CQ69" s="218"/>
      <c r="CR69" s="218"/>
      <c r="CS69" s="218"/>
      <c r="CT69" s="218"/>
      <c r="CU69" s="218"/>
      <c r="CV69" s="218"/>
      <c r="CW69" s="218"/>
      <c r="CX69" s="218"/>
      <c r="CY69" s="218"/>
      <c r="CZ69" s="218"/>
      <c r="DA69" s="218"/>
      <c r="DB69" s="218"/>
      <c r="DC69" s="218"/>
      <c r="DD69" s="218"/>
      <c r="DE69" s="218"/>
      <c r="DF69" s="214">
        <f>'вспом. табл.'!DF96:DR96</f>
        <v>0</v>
      </c>
      <c r="DG69" s="214"/>
      <c r="DH69" s="214"/>
      <c r="DI69" s="214"/>
      <c r="DJ69" s="214"/>
      <c r="DK69" s="214"/>
      <c r="DL69" s="214"/>
      <c r="DM69" s="214"/>
      <c r="DN69" s="214"/>
      <c r="DO69" s="214"/>
      <c r="DP69" s="214"/>
      <c r="DQ69" s="214"/>
      <c r="DR69" s="214"/>
      <c r="DS69" s="214">
        <f>'вспом. табл.'!DS96:EE96</f>
        <v>0</v>
      </c>
      <c r="DT69" s="214"/>
      <c r="DU69" s="214"/>
      <c r="DV69" s="214"/>
      <c r="DW69" s="214"/>
      <c r="DX69" s="214"/>
      <c r="DY69" s="214"/>
      <c r="DZ69" s="214"/>
      <c r="EA69" s="214"/>
      <c r="EB69" s="214"/>
      <c r="EC69" s="214"/>
      <c r="ED69" s="214"/>
      <c r="EE69" s="214"/>
      <c r="EF69" s="214">
        <f>'вспом. табл.'!EF96:ER96</f>
        <v>0</v>
      </c>
      <c r="EG69" s="214"/>
      <c r="EH69" s="214"/>
      <c r="EI69" s="214"/>
      <c r="EJ69" s="214"/>
      <c r="EK69" s="214"/>
      <c r="EL69" s="214"/>
      <c r="EM69" s="214"/>
      <c r="EN69" s="214"/>
      <c r="EO69" s="214"/>
      <c r="EP69" s="214"/>
      <c r="EQ69" s="214"/>
      <c r="ER69" s="214"/>
      <c r="ES69" s="215" t="s">
        <v>41</v>
      </c>
      <c r="ET69" s="215"/>
      <c r="EU69" s="215"/>
      <c r="EV69" s="215"/>
      <c r="EW69" s="215"/>
      <c r="EX69" s="215"/>
      <c r="EY69" s="215"/>
      <c r="EZ69" s="215"/>
      <c r="FA69" s="215"/>
      <c r="FB69" s="215"/>
      <c r="FC69" s="215"/>
      <c r="FD69" s="215"/>
      <c r="FE69" s="215"/>
    </row>
    <row r="70" spans="1:161" ht="19.5" customHeight="1">
      <c r="A70" s="231" t="s">
        <v>97</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2"/>
      <c r="BQ70" s="232"/>
      <c r="BR70" s="232"/>
      <c r="BS70" s="232"/>
      <c r="BT70" s="232"/>
      <c r="BU70" s="232"/>
      <c r="BV70" s="232"/>
      <c r="BW70" s="232"/>
      <c r="BX70" s="226" t="s">
        <v>98</v>
      </c>
      <c r="BY70" s="226"/>
      <c r="BZ70" s="226"/>
      <c r="CA70" s="226"/>
      <c r="CB70" s="226"/>
      <c r="CC70" s="226"/>
      <c r="CD70" s="226"/>
      <c r="CE70" s="226"/>
      <c r="CF70" s="226" t="s">
        <v>99</v>
      </c>
      <c r="CG70" s="226"/>
      <c r="CH70" s="226"/>
      <c r="CI70" s="226"/>
      <c r="CJ70" s="226"/>
      <c r="CK70" s="226"/>
      <c r="CL70" s="226"/>
      <c r="CM70" s="226"/>
      <c r="CN70" s="226"/>
      <c r="CO70" s="226"/>
      <c r="CP70" s="226"/>
      <c r="CQ70" s="226"/>
      <c r="CR70" s="226"/>
      <c r="CS70" s="226"/>
      <c r="CT70" s="226"/>
      <c r="CU70" s="226"/>
      <c r="CV70" s="226"/>
      <c r="CW70" s="226"/>
      <c r="CX70" s="226"/>
      <c r="CY70" s="226"/>
      <c r="CZ70" s="226"/>
      <c r="DA70" s="226"/>
      <c r="DB70" s="226"/>
      <c r="DC70" s="226"/>
      <c r="DD70" s="226"/>
      <c r="DE70" s="226"/>
      <c r="DF70" s="222">
        <f>DF71+DF72+DF73</f>
        <v>355230</v>
      </c>
      <c r="DG70" s="222"/>
      <c r="DH70" s="222"/>
      <c r="DI70" s="222"/>
      <c r="DJ70" s="222"/>
      <c r="DK70" s="222"/>
      <c r="DL70" s="222"/>
      <c r="DM70" s="222"/>
      <c r="DN70" s="222"/>
      <c r="DO70" s="222"/>
      <c r="DP70" s="222"/>
      <c r="DQ70" s="222"/>
      <c r="DR70" s="222"/>
      <c r="DS70" s="222">
        <f>DS71+DS72+DS73</f>
        <v>463352</v>
      </c>
      <c r="DT70" s="222"/>
      <c r="DU70" s="222"/>
      <c r="DV70" s="222"/>
      <c r="DW70" s="222"/>
      <c r="DX70" s="222"/>
      <c r="DY70" s="222"/>
      <c r="DZ70" s="222"/>
      <c r="EA70" s="222"/>
      <c r="EB70" s="222"/>
      <c r="EC70" s="222"/>
      <c r="ED70" s="222"/>
      <c r="EE70" s="222"/>
      <c r="EF70" s="222">
        <f>EF71+EF72+EF73</f>
        <v>460931</v>
      </c>
      <c r="EG70" s="222"/>
      <c r="EH70" s="222"/>
      <c r="EI70" s="222"/>
      <c r="EJ70" s="222"/>
      <c r="EK70" s="222"/>
      <c r="EL70" s="222"/>
      <c r="EM70" s="222"/>
      <c r="EN70" s="222"/>
      <c r="EO70" s="222"/>
      <c r="EP70" s="222"/>
      <c r="EQ70" s="222"/>
      <c r="ER70" s="222"/>
      <c r="ES70" s="223" t="s">
        <v>41</v>
      </c>
      <c r="ET70" s="223"/>
      <c r="EU70" s="223"/>
      <c r="EV70" s="223"/>
      <c r="EW70" s="223"/>
      <c r="EX70" s="223"/>
      <c r="EY70" s="223"/>
      <c r="EZ70" s="223"/>
      <c r="FA70" s="223"/>
      <c r="FB70" s="223"/>
      <c r="FC70" s="223"/>
      <c r="FD70" s="223"/>
      <c r="FE70" s="223"/>
    </row>
    <row r="71" spans="1:161" ht="21.75" customHeight="1">
      <c r="A71" s="216" t="s">
        <v>100</v>
      </c>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217"/>
      <c r="BX71" s="218" t="s">
        <v>101</v>
      </c>
      <c r="BY71" s="218"/>
      <c r="BZ71" s="218"/>
      <c r="CA71" s="218"/>
      <c r="CB71" s="218"/>
      <c r="CC71" s="218"/>
      <c r="CD71" s="218"/>
      <c r="CE71" s="218"/>
      <c r="CF71" s="218" t="s">
        <v>102</v>
      </c>
      <c r="CG71" s="218"/>
      <c r="CH71" s="218"/>
      <c r="CI71" s="218"/>
      <c r="CJ71" s="218"/>
      <c r="CK71" s="218"/>
      <c r="CL71" s="218"/>
      <c r="CM71" s="218"/>
      <c r="CN71" s="218"/>
      <c r="CO71" s="218"/>
      <c r="CP71" s="218"/>
      <c r="CQ71" s="218"/>
      <c r="CR71" s="218"/>
      <c r="CS71" s="218"/>
      <c r="CT71" s="218"/>
      <c r="CU71" s="218"/>
      <c r="CV71" s="218"/>
      <c r="CW71" s="218"/>
      <c r="CX71" s="218"/>
      <c r="CY71" s="218"/>
      <c r="CZ71" s="218"/>
      <c r="DA71" s="218"/>
      <c r="DB71" s="218"/>
      <c r="DC71" s="218"/>
      <c r="DD71" s="218"/>
      <c r="DE71" s="218"/>
      <c r="DF71" s="214">
        <f>'вспом. табл.'!DF100</f>
        <v>355230</v>
      </c>
      <c r="DG71" s="214"/>
      <c r="DH71" s="214"/>
      <c r="DI71" s="214"/>
      <c r="DJ71" s="214"/>
      <c r="DK71" s="214"/>
      <c r="DL71" s="214"/>
      <c r="DM71" s="214"/>
      <c r="DN71" s="214"/>
      <c r="DO71" s="214"/>
      <c r="DP71" s="214"/>
      <c r="DQ71" s="214"/>
      <c r="DR71" s="214"/>
      <c r="DS71" s="214">
        <f>'вспом. табл.'!DS100</f>
        <v>463352</v>
      </c>
      <c r="DT71" s="214"/>
      <c r="DU71" s="214"/>
      <c r="DV71" s="214"/>
      <c r="DW71" s="214"/>
      <c r="DX71" s="214"/>
      <c r="DY71" s="214"/>
      <c r="DZ71" s="214"/>
      <c r="EA71" s="214"/>
      <c r="EB71" s="214"/>
      <c r="EC71" s="214"/>
      <c r="ED71" s="214"/>
      <c r="EE71" s="214"/>
      <c r="EF71" s="214">
        <f>'вспом. табл.'!EF100</f>
        <v>460931</v>
      </c>
      <c r="EG71" s="214"/>
      <c r="EH71" s="214"/>
      <c r="EI71" s="214"/>
      <c r="EJ71" s="214"/>
      <c r="EK71" s="214"/>
      <c r="EL71" s="214"/>
      <c r="EM71" s="214"/>
      <c r="EN71" s="214"/>
      <c r="EO71" s="214"/>
      <c r="EP71" s="214"/>
      <c r="EQ71" s="214"/>
      <c r="ER71" s="214"/>
      <c r="ES71" s="215" t="s">
        <v>41</v>
      </c>
      <c r="ET71" s="215"/>
      <c r="EU71" s="215"/>
      <c r="EV71" s="215"/>
      <c r="EW71" s="215"/>
      <c r="EX71" s="215"/>
      <c r="EY71" s="215"/>
      <c r="EZ71" s="215"/>
      <c r="FA71" s="215"/>
      <c r="FB71" s="215"/>
      <c r="FC71" s="215"/>
      <c r="FD71" s="215"/>
      <c r="FE71" s="215"/>
    </row>
    <row r="72" spans="1:161" ht="21.75" customHeight="1" hidden="1">
      <c r="A72" s="216" t="s">
        <v>103</v>
      </c>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217"/>
      <c r="BX72" s="218" t="s">
        <v>104</v>
      </c>
      <c r="BY72" s="218"/>
      <c r="BZ72" s="218"/>
      <c r="CA72" s="218"/>
      <c r="CB72" s="218"/>
      <c r="CC72" s="218"/>
      <c r="CD72" s="218"/>
      <c r="CE72" s="218"/>
      <c r="CF72" s="218" t="s">
        <v>105</v>
      </c>
      <c r="CG72" s="218"/>
      <c r="CH72" s="218"/>
      <c r="CI72" s="218"/>
      <c r="CJ72" s="218"/>
      <c r="CK72" s="218"/>
      <c r="CL72" s="218"/>
      <c r="CM72" s="218"/>
      <c r="CN72" s="218"/>
      <c r="CO72" s="218"/>
      <c r="CP72" s="218"/>
      <c r="CQ72" s="218"/>
      <c r="CR72" s="218"/>
      <c r="CS72" s="218"/>
      <c r="CT72" s="218"/>
      <c r="CU72" s="218"/>
      <c r="CV72" s="218"/>
      <c r="CW72" s="218"/>
      <c r="CX72" s="218"/>
      <c r="CY72" s="218"/>
      <c r="CZ72" s="218"/>
      <c r="DA72" s="218"/>
      <c r="DB72" s="218"/>
      <c r="DC72" s="218"/>
      <c r="DD72" s="218"/>
      <c r="DE72" s="218"/>
      <c r="DF72" s="214">
        <f>'вспом. табл.'!DF104</f>
        <v>0</v>
      </c>
      <c r="DG72" s="214"/>
      <c r="DH72" s="214"/>
      <c r="DI72" s="214"/>
      <c r="DJ72" s="214"/>
      <c r="DK72" s="214"/>
      <c r="DL72" s="214"/>
      <c r="DM72" s="214"/>
      <c r="DN72" s="214"/>
      <c r="DO72" s="214"/>
      <c r="DP72" s="214"/>
      <c r="DQ72" s="214"/>
      <c r="DR72" s="214"/>
      <c r="DS72" s="214">
        <f>'вспом. табл.'!DS104</f>
        <v>0</v>
      </c>
      <c r="DT72" s="214"/>
      <c r="DU72" s="214"/>
      <c r="DV72" s="214"/>
      <c r="DW72" s="214"/>
      <c r="DX72" s="214"/>
      <c r="DY72" s="214"/>
      <c r="DZ72" s="214"/>
      <c r="EA72" s="214"/>
      <c r="EB72" s="214"/>
      <c r="EC72" s="214"/>
      <c r="ED72" s="214"/>
      <c r="EE72" s="214"/>
      <c r="EF72" s="214">
        <f>'вспом. табл.'!EF104</f>
        <v>0</v>
      </c>
      <c r="EG72" s="214"/>
      <c r="EH72" s="214"/>
      <c r="EI72" s="214"/>
      <c r="EJ72" s="214"/>
      <c r="EK72" s="214"/>
      <c r="EL72" s="214"/>
      <c r="EM72" s="214"/>
      <c r="EN72" s="214"/>
      <c r="EO72" s="214"/>
      <c r="EP72" s="214"/>
      <c r="EQ72" s="214"/>
      <c r="ER72" s="214"/>
      <c r="ES72" s="215" t="s">
        <v>41</v>
      </c>
      <c r="ET72" s="215"/>
      <c r="EU72" s="215"/>
      <c r="EV72" s="215"/>
      <c r="EW72" s="215"/>
      <c r="EX72" s="215"/>
      <c r="EY72" s="215"/>
      <c r="EZ72" s="215"/>
      <c r="FA72" s="215"/>
      <c r="FB72" s="215"/>
      <c r="FC72" s="215"/>
      <c r="FD72" s="215"/>
      <c r="FE72" s="215"/>
    </row>
    <row r="73" spans="1:161" ht="11.25" hidden="1">
      <c r="A73" s="216" t="s">
        <v>106</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8" t="s">
        <v>107</v>
      </c>
      <c r="BY73" s="218"/>
      <c r="BZ73" s="218"/>
      <c r="CA73" s="218"/>
      <c r="CB73" s="218"/>
      <c r="CC73" s="218"/>
      <c r="CD73" s="218"/>
      <c r="CE73" s="218"/>
      <c r="CF73" s="218" t="s">
        <v>108</v>
      </c>
      <c r="CG73" s="218"/>
      <c r="CH73" s="218"/>
      <c r="CI73" s="218"/>
      <c r="CJ73" s="218"/>
      <c r="CK73" s="218"/>
      <c r="CL73" s="218"/>
      <c r="CM73" s="218"/>
      <c r="CN73" s="218"/>
      <c r="CO73" s="218"/>
      <c r="CP73" s="218"/>
      <c r="CQ73" s="218"/>
      <c r="CR73" s="218"/>
      <c r="CS73" s="218"/>
      <c r="CT73" s="218"/>
      <c r="CU73" s="218"/>
      <c r="CV73" s="218"/>
      <c r="CW73" s="218"/>
      <c r="CX73" s="218"/>
      <c r="CY73" s="218"/>
      <c r="CZ73" s="218"/>
      <c r="DA73" s="218"/>
      <c r="DB73" s="218"/>
      <c r="DC73" s="218"/>
      <c r="DD73" s="218"/>
      <c r="DE73" s="218"/>
      <c r="DF73" s="214">
        <f>'вспом. табл.'!DF108:DR108</f>
        <v>0</v>
      </c>
      <c r="DG73" s="214"/>
      <c r="DH73" s="214"/>
      <c r="DI73" s="214"/>
      <c r="DJ73" s="214"/>
      <c r="DK73" s="214"/>
      <c r="DL73" s="214"/>
      <c r="DM73" s="214"/>
      <c r="DN73" s="214"/>
      <c r="DO73" s="214"/>
      <c r="DP73" s="214"/>
      <c r="DQ73" s="214"/>
      <c r="DR73" s="214"/>
      <c r="DS73" s="214">
        <f>'вспом. табл.'!DS108:EE108</f>
        <v>0</v>
      </c>
      <c r="DT73" s="214"/>
      <c r="DU73" s="214"/>
      <c r="DV73" s="214"/>
      <c r="DW73" s="214"/>
      <c r="DX73" s="214"/>
      <c r="DY73" s="214"/>
      <c r="DZ73" s="214"/>
      <c r="EA73" s="214"/>
      <c r="EB73" s="214"/>
      <c r="EC73" s="214"/>
      <c r="ED73" s="214"/>
      <c r="EE73" s="214"/>
      <c r="EF73" s="214">
        <f>'вспом. табл.'!EF108:ER108</f>
        <v>0</v>
      </c>
      <c r="EG73" s="214"/>
      <c r="EH73" s="214"/>
      <c r="EI73" s="214"/>
      <c r="EJ73" s="214"/>
      <c r="EK73" s="214"/>
      <c r="EL73" s="214"/>
      <c r="EM73" s="214"/>
      <c r="EN73" s="214"/>
      <c r="EO73" s="214"/>
      <c r="EP73" s="214"/>
      <c r="EQ73" s="214"/>
      <c r="ER73" s="214"/>
      <c r="ES73" s="215" t="s">
        <v>41</v>
      </c>
      <c r="ET73" s="215"/>
      <c r="EU73" s="215"/>
      <c r="EV73" s="215"/>
      <c r="EW73" s="215"/>
      <c r="EX73" s="215"/>
      <c r="EY73" s="215"/>
      <c r="EZ73" s="215"/>
      <c r="FA73" s="215"/>
      <c r="FB73" s="215"/>
      <c r="FC73" s="215"/>
      <c r="FD73" s="215"/>
      <c r="FE73" s="215"/>
    </row>
    <row r="74" spans="1:161" ht="10.5" customHeight="1" hidden="1">
      <c r="A74" s="231" t="s">
        <v>109</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2"/>
      <c r="BV74" s="232"/>
      <c r="BW74" s="232"/>
      <c r="BX74" s="226" t="s">
        <v>110</v>
      </c>
      <c r="BY74" s="226"/>
      <c r="BZ74" s="226"/>
      <c r="CA74" s="226"/>
      <c r="CB74" s="226"/>
      <c r="CC74" s="226"/>
      <c r="CD74" s="226"/>
      <c r="CE74" s="226"/>
      <c r="CF74" s="226" t="s">
        <v>41</v>
      </c>
      <c r="CG74" s="226"/>
      <c r="CH74" s="226"/>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226"/>
      <c r="DF74" s="222">
        <f>DF75</f>
        <v>0</v>
      </c>
      <c r="DG74" s="222"/>
      <c r="DH74" s="222"/>
      <c r="DI74" s="222"/>
      <c r="DJ74" s="222"/>
      <c r="DK74" s="222"/>
      <c r="DL74" s="222"/>
      <c r="DM74" s="222"/>
      <c r="DN74" s="222"/>
      <c r="DO74" s="222"/>
      <c r="DP74" s="222"/>
      <c r="DQ74" s="222"/>
      <c r="DR74" s="222"/>
      <c r="DS74" s="222">
        <f>DS75</f>
        <v>0</v>
      </c>
      <c r="DT74" s="222"/>
      <c r="DU74" s="222"/>
      <c r="DV74" s="222"/>
      <c r="DW74" s="222"/>
      <c r="DX74" s="222"/>
      <c r="DY74" s="222"/>
      <c r="DZ74" s="222"/>
      <c r="EA74" s="222"/>
      <c r="EB74" s="222"/>
      <c r="EC74" s="222"/>
      <c r="ED74" s="222"/>
      <c r="EE74" s="222"/>
      <c r="EF74" s="222">
        <f>EF75</f>
        <v>0</v>
      </c>
      <c r="EG74" s="222"/>
      <c r="EH74" s="222"/>
      <c r="EI74" s="222"/>
      <c r="EJ74" s="222"/>
      <c r="EK74" s="222"/>
      <c r="EL74" s="222"/>
      <c r="EM74" s="222"/>
      <c r="EN74" s="222"/>
      <c r="EO74" s="222"/>
      <c r="EP74" s="222"/>
      <c r="EQ74" s="222"/>
      <c r="ER74" s="222"/>
      <c r="ES74" s="223" t="s">
        <v>41</v>
      </c>
      <c r="ET74" s="223"/>
      <c r="EU74" s="223"/>
      <c r="EV74" s="223"/>
      <c r="EW74" s="223"/>
      <c r="EX74" s="223"/>
      <c r="EY74" s="223"/>
      <c r="EZ74" s="223"/>
      <c r="FA74" s="223"/>
      <c r="FB74" s="223"/>
      <c r="FC74" s="223"/>
      <c r="FD74" s="223"/>
      <c r="FE74" s="223"/>
    </row>
    <row r="75" spans="1:161" ht="21.75" customHeight="1" hidden="1">
      <c r="A75" s="216" t="s">
        <v>111</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8" t="s">
        <v>112</v>
      </c>
      <c r="BY75" s="218"/>
      <c r="BZ75" s="218"/>
      <c r="CA75" s="218"/>
      <c r="CB75" s="218"/>
      <c r="CC75" s="218"/>
      <c r="CD75" s="218"/>
      <c r="CE75" s="218"/>
      <c r="CF75" s="218" t="s">
        <v>113</v>
      </c>
      <c r="CG75" s="218"/>
      <c r="CH75" s="218"/>
      <c r="CI75" s="218"/>
      <c r="CJ75" s="218"/>
      <c r="CK75" s="218"/>
      <c r="CL75" s="218"/>
      <c r="CM75" s="218"/>
      <c r="CN75" s="218"/>
      <c r="CO75" s="218"/>
      <c r="CP75" s="218"/>
      <c r="CQ75" s="218"/>
      <c r="CR75" s="218"/>
      <c r="CS75" s="218"/>
      <c r="CT75" s="218"/>
      <c r="CU75" s="218"/>
      <c r="CV75" s="218"/>
      <c r="CW75" s="218"/>
      <c r="CX75" s="218"/>
      <c r="CY75" s="218"/>
      <c r="CZ75" s="218"/>
      <c r="DA75" s="218"/>
      <c r="DB75" s="218"/>
      <c r="DC75" s="218"/>
      <c r="DD75" s="218"/>
      <c r="DE75" s="218"/>
      <c r="DF75" s="214">
        <f>'вспом. табл.'!DF113</f>
        <v>0</v>
      </c>
      <c r="DG75" s="214"/>
      <c r="DH75" s="214"/>
      <c r="DI75" s="214"/>
      <c r="DJ75" s="214"/>
      <c r="DK75" s="214"/>
      <c r="DL75" s="214"/>
      <c r="DM75" s="214"/>
      <c r="DN75" s="214"/>
      <c r="DO75" s="214"/>
      <c r="DP75" s="214"/>
      <c r="DQ75" s="214"/>
      <c r="DR75" s="214"/>
      <c r="DS75" s="214">
        <f>'вспом. табл.'!DS113</f>
        <v>0</v>
      </c>
      <c r="DT75" s="214"/>
      <c r="DU75" s="214"/>
      <c r="DV75" s="214"/>
      <c r="DW75" s="214"/>
      <c r="DX75" s="214"/>
      <c r="DY75" s="214"/>
      <c r="DZ75" s="214"/>
      <c r="EA75" s="214"/>
      <c r="EB75" s="214"/>
      <c r="EC75" s="214"/>
      <c r="ED75" s="214"/>
      <c r="EE75" s="214"/>
      <c r="EF75" s="214">
        <f>'вспом. табл.'!EF113</f>
        <v>0</v>
      </c>
      <c r="EG75" s="214"/>
      <c r="EH75" s="214"/>
      <c r="EI75" s="214"/>
      <c r="EJ75" s="214"/>
      <c r="EK75" s="214"/>
      <c r="EL75" s="214"/>
      <c r="EM75" s="214"/>
      <c r="EN75" s="214"/>
      <c r="EO75" s="214"/>
      <c r="EP75" s="214"/>
      <c r="EQ75" s="214"/>
      <c r="ER75" s="214"/>
      <c r="ES75" s="215" t="s">
        <v>41</v>
      </c>
      <c r="ET75" s="215"/>
      <c r="EU75" s="215"/>
      <c r="EV75" s="215"/>
      <c r="EW75" s="215"/>
      <c r="EX75" s="215"/>
      <c r="EY75" s="215"/>
      <c r="EZ75" s="215"/>
      <c r="FA75" s="215"/>
      <c r="FB75" s="215"/>
      <c r="FC75" s="215"/>
      <c r="FD75" s="215"/>
      <c r="FE75" s="215"/>
    </row>
    <row r="76" spans="1:161" ht="18.75" customHeight="1">
      <c r="A76" s="231" t="s">
        <v>114</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c r="BA76" s="232"/>
      <c r="BB76" s="232"/>
      <c r="BC76" s="232"/>
      <c r="BD76" s="232"/>
      <c r="BE76" s="232"/>
      <c r="BF76" s="232"/>
      <c r="BG76" s="232"/>
      <c r="BH76" s="232"/>
      <c r="BI76" s="232"/>
      <c r="BJ76" s="232"/>
      <c r="BK76" s="232"/>
      <c r="BL76" s="232"/>
      <c r="BM76" s="232"/>
      <c r="BN76" s="232"/>
      <c r="BO76" s="232"/>
      <c r="BP76" s="232"/>
      <c r="BQ76" s="232"/>
      <c r="BR76" s="232"/>
      <c r="BS76" s="232"/>
      <c r="BT76" s="232"/>
      <c r="BU76" s="232"/>
      <c r="BV76" s="232"/>
      <c r="BW76" s="232"/>
      <c r="BX76" s="226" t="s">
        <v>115</v>
      </c>
      <c r="BY76" s="226"/>
      <c r="BZ76" s="226"/>
      <c r="CA76" s="226"/>
      <c r="CB76" s="226"/>
      <c r="CC76" s="226"/>
      <c r="CD76" s="226"/>
      <c r="CE76" s="226"/>
      <c r="CF76" s="226" t="s">
        <v>41</v>
      </c>
      <c r="CG76" s="226"/>
      <c r="CH76" s="226"/>
      <c r="CI76" s="226"/>
      <c r="CJ76" s="226"/>
      <c r="CK76" s="226"/>
      <c r="CL76" s="226"/>
      <c r="CM76" s="226"/>
      <c r="CN76" s="226"/>
      <c r="CO76" s="226"/>
      <c r="CP76" s="226"/>
      <c r="CQ76" s="226"/>
      <c r="CR76" s="226"/>
      <c r="CS76" s="226"/>
      <c r="CT76" s="226"/>
      <c r="CU76" s="226"/>
      <c r="CV76" s="226"/>
      <c r="CW76" s="226"/>
      <c r="CX76" s="226"/>
      <c r="CY76" s="226"/>
      <c r="CZ76" s="226"/>
      <c r="DA76" s="226"/>
      <c r="DB76" s="226"/>
      <c r="DC76" s="226"/>
      <c r="DD76" s="226"/>
      <c r="DE76" s="226"/>
      <c r="DF76" s="222">
        <f>DF77+DF78+DF79+DF80</f>
        <v>10681077.770000001</v>
      </c>
      <c r="DG76" s="222"/>
      <c r="DH76" s="222"/>
      <c r="DI76" s="222"/>
      <c r="DJ76" s="222"/>
      <c r="DK76" s="222"/>
      <c r="DL76" s="222"/>
      <c r="DM76" s="222"/>
      <c r="DN76" s="222"/>
      <c r="DO76" s="222"/>
      <c r="DP76" s="222"/>
      <c r="DQ76" s="222"/>
      <c r="DR76" s="222"/>
      <c r="DS76" s="222">
        <f>DS77+DS78+DS79+DS80</f>
        <v>11054272.770000001</v>
      </c>
      <c r="DT76" s="222"/>
      <c r="DU76" s="222"/>
      <c r="DV76" s="222"/>
      <c r="DW76" s="222"/>
      <c r="DX76" s="222"/>
      <c r="DY76" s="222"/>
      <c r="DZ76" s="222"/>
      <c r="EA76" s="222"/>
      <c r="EB76" s="222"/>
      <c r="EC76" s="222"/>
      <c r="ED76" s="222"/>
      <c r="EE76" s="222"/>
      <c r="EF76" s="222">
        <f>EF77+EF78+EF79+EF80</f>
        <v>11452789.770000001</v>
      </c>
      <c r="EG76" s="222"/>
      <c r="EH76" s="222"/>
      <c r="EI76" s="222"/>
      <c r="EJ76" s="222"/>
      <c r="EK76" s="222"/>
      <c r="EL76" s="222"/>
      <c r="EM76" s="222"/>
      <c r="EN76" s="222"/>
      <c r="EO76" s="222"/>
      <c r="EP76" s="222"/>
      <c r="EQ76" s="222"/>
      <c r="ER76" s="222"/>
      <c r="ES76" s="223"/>
      <c r="ET76" s="223"/>
      <c r="EU76" s="223"/>
      <c r="EV76" s="223"/>
      <c r="EW76" s="223"/>
      <c r="EX76" s="223"/>
      <c r="EY76" s="223"/>
      <c r="EZ76" s="223"/>
      <c r="FA76" s="223"/>
      <c r="FB76" s="223"/>
      <c r="FC76" s="223"/>
      <c r="FD76" s="223"/>
      <c r="FE76" s="223"/>
    </row>
    <row r="77" spans="1:161" ht="21.75" customHeight="1" hidden="1">
      <c r="A77" s="216" t="s">
        <v>235</v>
      </c>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8" t="s">
        <v>116</v>
      </c>
      <c r="BY77" s="218"/>
      <c r="BZ77" s="218"/>
      <c r="CA77" s="218"/>
      <c r="CB77" s="218"/>
      <c r="CC77" s="218"/>
      <c r="CD77" s="218"/>
      <c r="CE77" s="218"/>
      <c r="CF77" s="218" t="s">
        <v>117</v>
      </c>
      <c r="CG77" s="218"/>
      <c r="CH77" s="218"/>
      <c r="CI77" s="218"/>
      <c r="CJ77" s="218"/>
      <c r="CK77" s="218"/>
      <c r="CL77" s="218"/>
      <c r="CM77" s="218"/>
      <c r="CN77" s="218"/>
      <c r="CO77" s="218"/>
      <c r="CP77" s="218"/>
      <c r="CQ77" s="218"/>
      <c r="CR77" s="218"/>
      <c r="CS77" s="218"/>
      <c r="CT77" s="218"/>
      <c r="CU77" s="218"/>
      <c r="CV77" s="218"/>
      <c r="CW77" s="218"/>
      <c r="CX77" s="218"/>
      <c r="CY77" s="218"/>
      <c r="CZ77" s="218"/>
      <c r="DA77" s="218"/>
      <c r="DB77" s="218"/>
      <c r="DC77" s="218"/>
      <c r="DD77" s="218"/>
      <c r="DE77" s="218"/>
      <c r="DF77" s="214">
        <f>'вспом. табл.'!DF127</f>
        <v>0</v>
      </c>
      <c r="DG77" s="214"/>
      <c r="DH77" s="214"/>
      <c r="DI77" s="214"/>
      <c r="DJ77" s="214"/>
      <c r="DK77" s="214"/>
      <c r="DL77" s="214"/>
      <c r="DM77" s="214"/>
      <c r="DN77" s="214"/>
      <c r="DO77" s="214"/>
      <c r="DP77" s="214"/>
      <c r="DQ77" s="214"/>
      <c r="DR77" s="214"/>
      <c r="DS77" s="214">
        <f>'вспом. табл.'!DS127</f>
        <v>0</v>
      </c>
      <c r="DT77" s="214"/>
      <c r="DU77" s="214"/>
      <c r="DV77" s="214"/>
      <c r="DW77" s="214"/>
      <c r="DX77" s="214"/>
      <c r="DY77" s="214"/>
      <c r="DZ77" s="214"/>
      <c r="EA77" s="214"/>
      <c r="EB77" s="214"/>
      <c r="EC77" s="214"/>
      <c r="ED77" s="214"/>
      <c r="EE77" s="214"/>
      <c r="EF77" s="214">
        <f>'вспом. табл.'!EF127</f>
        <v>0</v>
      </c>
      <c r="EG77" s="214"/>
      <c r="EH77" s="214"/>
      <c r="EI77" s="214"/>
      <c r="EJ77" s="214"/>
      <c r="EK77" s="214"/>
      <c r="EL77" s="214"/>
      <c r="EM77" s="214"/>
      <c r="EN77" s="214"/>
      <c r="EO77" s="214"/>
      <c r="EP77" s="214"/>
      <c r="EQ77" s="214"/>
      <c r="ER77" s="214"/>
      <c r="ES77" s="215"/>
      <c r="ET77" s="215"/>
      <c r="EU77" s="215"/>
      <c r="EV77" s="215"/>
      <c r="EW77" s="215"/>
      <c r="EX77" s="215"/>
      <c r="EY77" s="215"/>
      <c r="EZ77" s="215"/>
      <c r="FA77" s="215"/>
      <c r="FB77" s="215"/>
      <c r="FC77" s="215"/>
      <c r="FD77" s="215"/>
      <c r="FE77" s="215"/>
    </row>
    <row r="78" spans="1:161" ht="24" customHeight="1">
      <c r="A78" s="216" t="s">
        <v>118</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8" t="s">
        <v>119</v>
      </c>
      <c r="BY78" s="218"/>
      <c r="BZ78" s="218"/>
      <c r="CA78" s="218"/>
      <c r="CB78" s="218"/>
      <c r="CC78" s="218"/>
      <c r="CD78" s="218"/>
      <c r="CE78" s="218"/>
      <c r="CF78" s="218" t="s">
        <v>120</v>
      </c>
      <c r="CG78" s="218"/>
      <c r="CH78" s="218"/>
      <c r="CI78" s="218"/>
      <c r="CJ78" s="218"/>
      <c r="CK78" s="218"/>
      <c r="CL78" s="218"/>
      <c r="CM78" s="218"/>
      <c r="CN78" s="218"/>
      <c r="CO78" s="218"/>
      <c r="CP78" s="218"/>
      <c r="CQ78" s="218"/>
      <c r="CR78" s="218"/>
      <c r="CS78" s="218"/>
      <c r="CT78" s="218"/>
      <c r="CU78" s="218"/>
      <c r="CV78" s="218"/>
      <c r="CW78" s="218"/>
      <c r="CX78" s="218"/>
      <c r="CY78" s="218"/>
      <c r="CZ78" s="218"/>
      <c r="DA78" s="218"/>
      <c r="DB78" s="218"/>
      <c r="DC78" s="218"/>
      <c r="DD78" s="218"/>
      <c r="DE78" s="218"/>
      <c r="DF78" s="214">
        <f>'вспом. табл.'!DF128</f>
        <v>0</v>
      </c>
      <c r="DG78" s="214"/>
      <c r="DH78" s="214"/>
      <c r="DI78" s="214"/>
      <c r="DJ78" s="214"/>
      <c r="DK78" s="214"/>
      <c r="DL78" s="214"/>
      <c r="DM78" s="214"/>
      <c r="DN78" s="214"/>
      <c r="DO78" s="214"/>
      <c r="DP78" s="214"/>
      <c r="DQ78" s="214"/>
      <c r="DR78" s="214"/>
      <c r="DS78" s="214">
        <f>'вспом. табл.'!DS128</f>
        <v>0</v>
      </c>
      <c r="DT78" s="214"/>
      <c r="DU78" s="214"/>
      <c r="DV78" s="214"/>
      <c r="DW78" s="214"/>
      <c r="DX78" s="214"/>
      <c r="DY78" s="214"/>
      <c r="DZ78" s="214"/>
      <c r="EA78" s="214"/>
      <c r="EB78" s="214"/>
      <c r="EC78" s="214"/>
      <c r="ED78" s="214"/>
      <c r="EE78" s="214"/>
      <c r="EF78" s="214">
        <f>'вспом. табл.'!EF128</f>
        <v>0</v>
      </c>
      <c r="EG78" s="214"/>
      <c r="EH78" s="214"/>
      <c r="EI78" s="214"/>
      <c r="EJ78" s="214"/>
      <c r="EK78" s="214"/>
      <c r="EL78" s="214"/>
      <c r="EM78" s="214"/>
      <c r="EN78" s="214"/>
      <c r="EO78" s="214"/>
      <c r="EP78" s="214"/>
      <c r="EQ78" s="214"/>
      <c r="ER78" s="214"/>
      <c r="ES78" s="215"/>
      <c r="ET78" s="215"/>
      <c r="EU78" s="215"/>
      <c r="EV78" s="215"/>
      <c r="EW78" s="215"/>
      <c r="EX78" s="215"/>
      <c r="EY78" s="215"/>
      <c r="EZ78" s="215"/>
      <c r="FA78" s="215"/>
      <c r="FB78" s="215"/>
      <c r="FC78" s="215"/>
      <c r="FD78" s="215"/>
      <c r="FE78" s="215"/>
    </row>
    <row r="79" spans="1:161" ht="15.75" customHeight="1">
      <c r="A79" s="216" t="s">
        <v>236</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8" t="s">
        <v>121</v>
      </c>
      <c r="BY79" s="218"/>
      <c r="BZ79" s="218"/>
      <c r="CA79" s="218"/>
      <c r="CB79" s="218"/>
      <c r="CC79" s="218"/>
      <c r="CD79" s="218"/>
      <c r="CE79" s="218"/>
      <c r="CF79" s="218" t="s">
        <v>122</v>
      </c>
      <c r="CG79" s="218"/>
      <c r="CH79" s="218"/>
      <c r="CI79" s="218"/>
      <c r="CJ79" s="218"/>
      <c r="CK79" s="218"/>
      <c r="CL79" s="218"/>
      <c r="CM79" s="218"/>
      <c r="CN79" s="218"/>
      <c r="CO79" s="218"/>
      <c r="CP79" s="218"/>
      <c r="CQ79" s="218"/>
      <c r="CR79" s="218"/>
      <c r="CS79" s="218"/>
      <c r="CT79" s="218"/>
      <c r="CU79" s="218"/>
      <c r="CV79" s="218"/>
      <c r="CW79" s="218"/>
      <c r="CX79" s="218"/>
      <c r="CY79" s="218"/>
      <c r="CZ79" s="218"/>
      <c r="DA79" s="218"/>
      <c r="DB79" s="218"/>
      <c r="DC79" s="218"/>
      <c r="DD79" s="218"/>
      <c r="DE79" s="218"/>
      <c r="DF79" s="214">
        <f>'вспом. табл.'!DF135</f>
        <v>8642639.030000001</v>
      </c>
      <c r="DG79" s="214"/>
      <c r="DH79" s="214"/>
      <c r="DI79" s="214"/>
      <c r="DJ79" s="214"/>
      <c r="DK79" s="214"/>
      <c r="DL79" s="214"/>
      <c r="DM79" s="214"/>
      <c r="DN79" s="214"/>
      <c r="DO79" s="214"/>
      <c r="DP79" s="214"/>
      <c r="DQ79" s="214"/>
      <c r="DR79" s="214"/>
      <c r="DS79" s="214">
        <f>'вспом. табл.'!DS135</f>
        <v>8949457.030000001</v>
      </c>
      <c r="DT79" s="214"/>
      <c r="DU79" s="214"/>
      <c r="DV79" s="214"/>
      <c r="DW79" s="214"/>
      <c r="DX79" s="214"/>
      <c r="DY79" s="214"/>
      <c r="DZ79" s="214"/>
      <c r="EA79" s="214"/>
      <c r="EB79" s="214"/>
      <c r="EC79" s="214"/>
      <c r="ED79" s="214"/>
      <c r="EE79" s="214"/>
      <c r="EF79" s="214">
        <f>'вспом. табл.'!EF135</f>
        <v>9295123.030000001</v>
      </c>
      <c r="EG79" s="214"/>
      <c r="EH79" s="214"/>
      <c r="EI79" s="214"/>
      <c r="EJ79" s="214"/>
      <c r="EK79" s="214"/>
      <c r="EL79" s="214"/>
      <c r="EM79" s="214"/>
      <c r="EN79" s="214"/>
      <c r="EO79" s="214"/>
      <c r="EP79" s="214"/>
      <c r="EQ79" s="214"/>
      <c r="ER79" s="214"/>
      <c r="ES79" s="215"/>
      <c r="ET79" s="215"/>
      <c r="EU79" s="215"/>
      <c r="EV79" s="215"/>
      <c r="EW79" s="215"/>
      <c r="EX79" s="215"/>
      <c r="EY79" s="215"/>
      <c r="EZ79" s="215"/>
      <c r="FA79" s="215"/>
      <c r="FB79" s="215"/>
      <c r="FC79" s="215"/>
      <c r="FD79" s="215"/>
      <c r="FE79" s="215"/>
    </row>
    <row r="80" spans="1:161" ht="17.25" customHeight="1">
      <c r="A80" s="216" t="s">
        <v>239</v>
      </c>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8" t="s">
        <v>240</v>
      </c>
      <c r="BY80" s="218"/>
      <c r="BZ80" s="218"/>
      <c r="CA80" s="218"/>
      <c r="CB80" s="218"/>
      <c r="CC80" s="218"/>
      <c r="CD80" s="218"/>
      <c r="CE80" s="218"/>
      <c r="CF80" s="218" t="s">
        <v>241</v>
      </c>
      <c r="CG80" s="218"/>
      <c r="CH80" s="218"/>
      <c r="CI80" s="218"/>
      <c r="CJ80" s="218"/>
      <c r="CK80" s="218"/>
      <c r="CL80" s="218"/>
      <c r="CM80" s="218"/>
      <c r="CN80" s="218"/>
      <c r="CO80" s="218"/>
      <c r="CP80" s="218"/>
      <c r="CQ80" s="218"/>
      <c r="CR80" s="218"/>
      <c r="CS80" s="218"/>
      <c r="CT80" s="218"/>
      <c r="CU80" s="218"/>
      <c r="CV80" s="218"/>
      <c r="CW80" s="218"/>
      <c r="CX80" s="218"/>
      <c r="CY80" s="218"/>
      <c r="CZ80" s="218"/>
      <c r="DA80" s="218"/>
      <c r="DB80" s="218"/>
      <c r="DC80" s="218"/>
      <c r="DD80" s="218"/>
      <c r="DE80" s="218"/>
      <c r="DF80" s="214">
        <f>'вспом. табл.'!DF189:DR189</f>
        <v>2038438.74</v>
      </c>
      <c r="DG80" s="214"/>
      <c r="DH80" s="214"/>
      <c r="DI80" s="214"/>
      <c r="DJ80" s="214"/>
      <c r="DK80" s="214"/>
      <c r="DL80" s="214"/>
      <c r="DM80" s="214"/>
      <c r="DN80" s="214"/>
      <c r="DO80" s="214"/>
      <c r="DP80" s="214"/>
      <c r="DQ80" s="214"/>
      <c r="DR80" s="214"/>
      <c r="DS80" s="214">
        <f>'вспом. табл.'!DS189:EE189</f>
        <v>2104815.74</v>
      </c>
      <c r="DT80" s="214"/>
      <c r="DU80" s="214"/>
      <c r="DV80" s="214"/>
      <c r="DW80" s="214"/>
      <c r="DX80" s="214"/>
      <c r="DY80" s="214"/>
      <c r="DZ80" s="214"/>
      <c r="EA80" s="214"/>
      <c r="EB80" s="214"/>
      <c r="EC80" s="214"/>
      <c r="ED80" s="214"/>
      <c r="EE80" s="214"/>
      <c r="EF80" s="214">
        <f>'вспом. табл.'!EF189:ER189</f>
        <v>2157666.74</v>
      </c>
      <c r="EG80" s="214"/>
      <c r="EH80" s="214"/>
      <c r="EI80" s="214"/>
      <c r="EJ80" s="214"/>
      <c r="EK80" s="214"/>
      <c r="EL80" s="214"/>
      <c r="EM80" s="214"/>
      <c r="EN80" s="214"/>
      <c r="EO80" s="214"/>
      <c r="EP80" s="214"/>
      <c r="EQ80" s="214"/>
      <c r="ER80" s="214"/>
      <c r="ES80" s="215"/>
      <c r="ET80" s="215"/>
      <c r="EU80" s="215"/>
      <c r="EV80" s="215"/>
      <c r="EW80" s="215"/>
      <c r="EX80" s="215"/>
      <c r="EY80" s="215"/>
      <c r="EZ80" s="215"/>
      <c r="FA80" s="215"/>
      <c r="FB80" s="215"/>
      <c r="FC80" s="215"/>
      <c r="FD80" s="215"/>
      <c r="FE80" s="215"/>
    </row>
    <row r="81" spans="1:161" ht="11.25" customHeight="1" hidden="1">
      <c r="A81" s="229" t="s">
        <v>123</v>
      </c>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26" t="s">
        <v>242</v>
      </c>
      <c r="BY81" s="226"/>
      <c r="BZ81" s="226"/>
      <c r="CA81" s="226"/>
      <c r="CB81" s="226"/>
      <c r="CC81" s="226"/>
      <c r="CD81" s="226"/>
      <c r="CE81" s="226"/>
      <c r="CF81" s="226" t="s">
        <v>125</v>
      </c>
      <c r="CG81" s="226"/>
      <c r="CH81" s="226"/>
      <c r="CI81" s="226"/>
      <c r="CJ81" s="226"/>
      <c r="CK81" s="226"/>
      <c r="CL81" s="226"/>
      <c r="CM81" s="226"/>
      <c r="CN81" s="226"/>
      <c r="CO81" s="226"/>
      <c r="CP81" s="226"/>
      <c r="CQ81" s="226"/>
      <c r="CR81" s="226"/>
      <c r="CS81" s="226"/>
      <c r="CT81" s="226"/>
      <c r="CU81" s="226"/>
      <c r="CV81" s="226"/>
      <c r="CW81" s="226"/>
      <c r="CX81" s="226"/>
      <c r="CY81" s="226"/>
      <c r="CZ81" s="226"/>
      <c r="DA81" s="226"/>
      <c r="DB81" s="226"/>
      <c r="DC81" s="226"/>
      <c r="DD81" s="226"/>
      <c r="DE81" s="226"/>
      <c r="DF81" s="222">
        <f>DF82+DF83</f>
        <v>0</v>
      </c>
      <c r="DG81" s="222"/>
      <c r="DH81" s="222"/>
      <c r="DI81" s="222"/>
      <c r="DJ81" s="222"/>
      <c r="DK81" s="222"/>
      <c r="DL81" s="222"/>
      <c r="DM81" s="222"/>
      <c r="DN81" s="222"/>
      <c r="DO81" s="222"/>
      <c r="DP81" s="222"/>
      <c r="DQ81" s="222"/>
      <c r="DR81" s="222"/>
      <c r="DS81" s="222">
        <f>DS82+DS83</f>
        <v>0</v>
      </c>
      <c r="DT81" s="222"/>
      <c r="DU81" s="222"/>
      <c r="DV81" s="222"/>
      <c r="DW81" s="222"/>
      <c r="DX81" s="222"/>
      <c r="DY81" s="222"/>
      <c r="DZ81" s="222"/>
      <c r="EA81" s="222"/>
      <c r="EB81" s="222"/>
      <c r="EC81" s="222"/>
      <c r="ED81" s="222"/>
      <c r="EE81" s="222"/>
      <c r="EF81" s="222">
        <f>EF82+EF83</f>
        <v>0</v>
      </c>
      <c r="EG81" s="222"/>
      <c r="EH81" s="222"/>
      <c r="EI81" s="222"/>
      <c r="EJ81" s="222"/>
      <c r="EK81" s="222"/>
      <c r="EL81" s="222"/>
      <c r="EM81" s="222"/>
      <c r="EN81" s="222"/>
      <c r="EO81" s="222"/>
      <c r="EP81" s="222"/>
      <c r="EQ81" s="222"/>
      <c r="ER81" s="222"/>
      <c r="ES81" s="223"/>
      <c r="ET81" s="223"/>
      <c r="EU81" s="223"/>
      <c r="EV81" s="223"/>
      <c r="EW81" s="223"/>
      <c r="EX81" s="223"/>
      <c r="EY81" s="223"/>
      <c r="EZ81" s="223"/>
      <c r="FA81" s="223"/>
      <c r="FB81" s="223"/>
      <c r="FC81" s="223"/>
      <c r="FD81" s="223"/>
      <c r="FE81" s="223"/>
    </row>
    <row r="82" spans="1:161" ht="21" customHeight="1" hidden="1">
      <c r="A82" s="227" t="s">
        <v>279</v>
      </c>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28"/>
      <c r="AF82" s="228"/>
      <c r="AG82" s="228"/>
      <c r="AH82" s="228"/>
      <c r="AI82" s="228"/>
      <c r="AJ82" s="228"/>
      <c r="AK82" s="228"/>
      <c r="AL82" s="228"/>
      <c r="AM82" s="228"/>
      <c r="AN82" s="228"/>
      <c r="AO82" s="228"/>
      <c r="AP82" s="228"/>
      <c r="AQ82" s="228"/>
      <c r="AR82" s="228"/>
      <c r="AS82" s="228"/>
      <c r="AT82" s="228"/>
      <c r="AU82" s="228"/>
      <c r="AV82" s="228"/>
      <c r="AW82" s="228"/>
      <c r="AX82" s="228"/>
      <c r="AY82" s="228"/>
      <c r="AZ82" s="228"/>
      <c r="BA82" s="228"/>
      <c r="BB82" s="228"/>
      <c r="BC82" s="228"/>
      <c r="BD82" s="228"/>
      <c r="BE82" s="228"/>
      <c r="BF82" s="228"/>
      <c r="BG82" s="228"/>
      <c r="BH82" s="228"/>
      <c r="BI82" s="228"/>
      <c r="BJ82" s="228"/>
      <c r="BK82" s="228"/>
      <c r="BL82" s="228"/>
      <c r="BM82" s="228"/>
      <c r="BN82" s="228"/>
      <c r="BO82" s="228"/>
      <c r="BP82" s="228"/>
      <c r="BQ82" s="228"/>
      <c r="BR82" s="228"/>
      <c r="BS82" s="228"/>
      <c r="BT82" s="228"/>
      <c r="BU82" s="228"/>
      <c r="BV82" s="228"/>
      <c r="BW82" s="228"/>
      <c r="BX82" s="218" t="s">
        <v>243</v>
      </c>
      <c r="BY82" s="218"/>
      <c r="BZ82" s="218"/>
      <c r="CA82" s="218"/>
      <c r="CB82" s="218"/>
      <c r="CC82" s="218"/>
      <c r="CD82" s="218"/>
      <c r="CE82" s="218"/>
      <c r="CF82" s="218" t="s">
        <v>126</v>
      </c>
      <c r="CG82" s="218"/>
      <c r="CH82" s="218"/>
      <c r="CI82" s="218"/>
      <c r="CJ82" s="218"/>
      <c r="CK82" s="218"/>
      <c r="CL82" s="218"/>
      <c r="CM82" s="218"/>
      <c r="CN82" s="218"/>
      <c r="CO82" s="218"/>
      <c r="CP82" s="218"/>
      <c r="CQ82" s="218"/>
      <c r="CR82" s="218"/>
      <c r="CS82" s="218"/>
      <c r="CT82" s="218"/>
      <c r="CU82" s="218"/>
      <c r="CV82" s="218"/>
      <c r="CW82" s="218"/>
      <c r="CX82" s="218"/>
      <c r="CY82" s="218"/>
      <c r="CZ82" s="218"/>
      <c r="DA82" s="218"/>
      <c r="DB82" s="218"/>
      <c r="DC82" s="218"/>
      <c r="DD82" s="218"/>
      <c r="DE82" s="218"/>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5"/>
      <c r="ET82" s="215"/>
      <c r="EU82" s="215"/>
      <c r="EV82" s="215"/>
      <c r="EW82" s="215"/>
      <c r="EX82" s="215"/>
      <c r="EY82" s="215"/>
      <c r="EZ82" s="215"/>
      <c r="FA82" s="215"/>
      <c r="FB82" s="215"/>
      <c r="FC82" s="215"/>
      <c r="FD82" s="215"/>
      <c r="FE82" s="215"/>
    </row>
    <row r="83" spans="1:161" ht="22.5" customHeight="1" hidden="1">
      <c r="A83" s="227" t="s">
        <v>280</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18" t="s">
        <v>244</v>
      </c>
      <c r="BY83" s="218"/>
      <c r="BZ83" s="218"/>
      <c r="CA83" s="218"/>
      <c r="CB83" s="218"/>
      <c r="CC83" s="218"/>
      <c r="CD83" s="218"/>
      <c r="CE83" s="218"/>
      <c r="CF83" s="218" t="s">
        <v>127</v>
      </c>
      <c r="CG83" s="218"/>
      <c r="CH83" s="218"/>
      <c r="CI83" s="218"/>
      <c r="CJ83" s="218"/>
      <c r="CK83" s="218"/>
      <c r="CL83" s="218"/>
      <c r="CM83" s="218"/>
      <c r="CN83" s="218"/>
      <c r="CO83" s="218"/>
      <c r="CP83" s="218"/>
      <c r="CQ83" s="218"/>
      <c r="CR83" s="218"/>
      <c r="CS83" s="218"/>
      <c r="CT83" s="218"/>
      <c r="CU83" s="218"/>
      <c r="CV83" s="218"/>
      <c r="CW83" s="218"/>
      <c r="CX83" s="218"/>
      <c r="CY83" s="218"/>
      <c r="CZ83" s="218"/>
      <c r="DA83" s="218"/>
      <c r="DB83" s="218"/>
      <c r="DC83" s="218"/>
      <c r="DD83" s="218"/>
      <c r="DE83" s="218"/>
      <c r="DF83" s="214"/>
      <c r="DG83" s="214"/>
      <c r="DH83" s="214"/>
      <c r="DI83" s="214"/>
      <c r="DJ83" s="214"/>
      <c r="DK83" s="214"/>
      <c r="DL83" s="214"/>
      <c r="DM83" s="214"/>
      <c r="DN83" s="214"/>
      <c r="DO83" s="214"/>
      <c r="DP83" s="214"/>
      <c r="DQ83" s="214"/>
      <c r="DR83" s="214"/>
      <c r="DS83" s="214"/>
      <c r="DT83" s="214"/>
      <c r="DU83" s="214"/>
      <c r="DV83" s="214"/>
      <c r="DW83" s="214"/>
      <c r="DX83" s="214"/>
      <c r="DY83" s="214"/>
      <c r="DZ83" s="214"/>
      <c r="EA83" s="214"/>
      <c r="EB83" s="214"/>
      <c r="EC83" s="214"/>
      <c r="ED83" s="214"/>
      <c r="EE83" s="214"/>
      <c r="EF83" s="214"/>
      <c r="EG83" s="214"/>
      <c r="EH83" s="214"/>
      <c r="EI83" s="214"/>
      <c r="EJ83" s="214"/>
      <c r="EK83" s="214"/>
      <c r="EL83" s="214"/>
      <c r="EM83" s="214"/>
      <c r="EN83" s="214"/>
      <c r="EO83" s="214"/>
      <c r="EP83" s="214"/>
      <c r="EQ83" s="214"/>
      <c r="ER83" s="214"/>
      <c r="ES83" s="215"/>
      <c r="ET83" s="215"/>
      <c r="EU83" s="215"/>
      <c r="EV83" s="215"/>
      <c r="EW83" s="215"/>
      <c r="EX83" s="215"/>
      <c r="EY83" s="215"/>
      <c r="EZ83" s="215"/>
      <c r="FA83" s="215"/>
      <c r="FB83" s="215"/>
      <c r="FC83" s="215"/>
      <c r="FD83" s="215"/>
      <c r="FE83" s="215"/>
    </row>
    <row r="84" spans="1:161" ht="12.75" customHeight="1" hidden="1">
      <c r="A84" s="224" t="s">
        <v>281</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5" t="s">
        <v>128</v>
      </c>
      <c r="BY84" s="225"/>
      <c r="BZ84" s="225"/>
      <c r="CA84" s="225"/>
      <c r="CB84" s="225"/>
      <c r="CC84" s="225"/>
      <c r="CD84" s="225"/>
      <c r="CE84" s="225"/>
      <c r="CF84" s="225" t="s">
        <v>129</v>
      </c>
      <c r="CG84" s="225"/>
      <c r="CH84" s="225"/>
      <c r="CI84" s="225"/>
      <c r="CJ84" s="225"/>
      <c r="CK84" s="225"/>
      <c r="CL84" s="225"/>
      <c r="CM84" s="225"/>
      <c r="CN84" s="225"/>
      <c r="CO84" s="225"/>
      <c r="CP84" s="225"/>
      <c r="CQ84" s="225"/>
      <c r="CR84" s="225"/>
      <c r="CS84" s="226"/>
      <c r="CT84" s="226"/>
      <c r="CU84" s="226"/>
      <c r="CV84" s="226"/>
      <c r="CW84" s="226"/>
      <c r="CX84" s="226"/>
      <c r="CY84" s="226"/>
      <c r="CZ84" s="226"/>
      <c r="DA84" s="226"/>
      <c r="DB84" s="226"/>
      <c r="DC84" s="226"/>
      <c r="DD84" s="226"/>
      <c r="DE84" s="226"/>
      <c r="DF84" s="222">
        <f>DF85+DF86+DF87</f>
        <v>0</v>
      </c>
      <c r="DG84" s="222"/>
      <c r="DH84" s="222"/>
      <c r="DI84" s="222"/>
      <c r="DJ84" s="222"/>
      <c r="DK84" s="222"/>
      <c r="DL84" s="222"/>
      <c r="DM84" s="222"/>
      <c r="DN84" s="222"/>
      <c r="DO84" s="222"/>
      <c r="DP84" s="222"/>
      <c r="DQ84" s="222"/>
      <c r="DR84" s="222"/>
      <c r="DS84" s="222">
        <f>DS85+DS86+DS87</f>
        <v>0</v>
      </c>
      <c r="DT84" s="222"/>
      <c r="DU84" s="222"/>
      <c r="DV84" s="222"/>
      <c r="DW84" s="222"/>
      <c r="DX84" s="222"/>
      <c r="DY84" s="222"/>
      <c r="DZ84" s="222"/>
      <c r="EA84" s="222"/>
      <c r="EB84" s="222"/>
      <c r="EC84" s="222"/>
      <c r="ED84" s="222"/>
      <c r="EE84" s="222"/>
      <c r="EF84" s="222">
        <f>EF85+EF86+EF87</f>
        <v>0</v>
      </c>
      <c r="EG84" s="222"/>
      <c r="EH84" s="222"/>
      <c r="EI84" s="222"/>
      <c r="EJ84" s="222"/>
      <c r="EK84" s="222"/>
      <c r="EL84" s="222"/>
      <c r="EM84" s="222"/>
      <c r="EN84" s="222"/>
      <c r="EO84" s="222"/>
      <c r="EP84" s="222"/>
      <c r="EQ84" s="222"/>
      <c r="ER84" s="222"/>
      <c r="ES84" s="223" t="s">
        <v>41</v>
      </c>
      <c r="ET84" s="223"/>
      <c r="EU84" s="223"/>
      <c r="EV84" s="223"/>
      <c r="EW84" s="223"/>
      <c r="EX84" s="223"/>
      <c r="EY84" s="223"/>
      <c r="EZ84" s="223"/>
      <c r="FA84" s="223"/>
      <c r="FB84" s="223"/>
      <c r="FC84" s="223"/>
      <c r="FD84" s="223"/>
      <c r="FE84" s="223"/>
    </row>
    <row r="85" spans="1:161" ht="22.5" customHeight="1" hidden="1">
      <c r="A85" s="220" t="s">
        <v>282</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18" t="s">
        <v>130</v>
      </c>
      <c r="BY85" s="218"/>
      <c r="BZ85" s="218"/>
      <c r="CA85" s="218"/>
      <c r="CB85" s="218"/>
      <c r="CC85" s="218"/>
      <c r="CD85" s="218"/>
      <c r="CE85" s="218"/>
      <c r="CF85" s="218"/>
      <c r="CG85" s="218"/>
      <c r="CH85" s="218"/>
      <c r="CI85" s="218"/>
      <c r="CJ85" s="218"/>
      <c r="CK85" s="218"/>
      <c r="CL85" s="218"/>
      <c r="CM85" s="218"/>
      <c r="CN85" s="218"/>
      <c r="CO85" s="218"/>
      <c r="CP85" s="218"/>
      <c r="CQ85" s="218"/>
      <c r="CR85" s="218"/>
      <c r="CS85" s="218"/>
      <c r="CT85" s="218"/>
      <c r="CU85" s="218"/>
      <c r="CV85" s="218"/>
      <c r="CW85" s="218"/>
      <c r="CX85" s="218"/>
      <c r="CY85" s="218"/>
      <c r="CZ85" s="218"/>
      <c r="DA85" s="218"/>
      <c r="DB85" s="218"/>
      <c r="DC85" s="218"/>
      <c r="DD85" s="218"/>
      <c r="DE85" s="218"/>
      <c r="DF85" s="214"/>
      <c r="DG85" s="214"/>
      <c r="DH85" s="214"/>
      <c r="DI85" s="214"/>
      <c r="DJ85" s="214"/>
      <c r="DK85" s="214"/>
      <c r="DL85" s="214"/>
      <c r="DM85" s="214"/>
      <c r="DN85" s="214"/>
      <c r="DO85" s="214"/>
      <c r="DP85" s="214"/>
      <c r="DQ85" s="214"/>
      <c r="DR85" s="214"/>
      <c r="DS85" s="214"/>
      <c r="DT85" s="214"/>
      <c r="DU85" s="214"/>
      <c r="DV85" s="214"/>
      <c r="DW85" s="214"/>
      <c r="DX85" s="214"/>
      <c r="DY85" s="214"/>
      <c r="DZ85" s="214"/>
      <c r="EA85" s="214"/>
      <c r="EB85" s="214"/>
      <c r="EC85" s="214"/>
      <c r="ED85" s="214"/>
      <c r="EE85" s="214"/>
      <c r="EF85" s="214"/>
      <c r="EG85" s="214"/>
      <c r="EH85" s="214"/>
      <c r="EI85" s="214"/>
      <c r="EJ85" s="214"/>
      <c r="EK85" s="214"/>
      <c r="EL85" s="214"/>
      <c r="EM85" s="214"/>
      <c r="EN85" s="214"/>
      <c r="EO85" s="214"/>
      <c r="EP85" s="214"/>
      <c r="EQ85" s="214"/>
      <c r="ER85" s="214"/>
      <c r="ES85" s="215" t="s">
        <v>41</v>
      </c>
      <c r="ET85" s="215"/>
      <c r="EU85" s="215"/>
      <c r="EV85" s="215"/>
      <c r="EW85" s="215"/>
      <c r="EX85" s="215"/>
      <c r="EY85" s="215"/>
      <c r="EZ85" s="215"/>
      <c r="FA85" s="215"/>
      <c r="FB85" s="215"/>
      <c r="FC85" s="215"/>
      <c r="FD85" s="215"/>
      <c r="FE85" s="215"/>
    </row>
    <row r="86" spans="1:161" ht="12.75" customHeight="1" hidden="1">
      <c r="A86" s="220" t="s">
        <v>283</v>
      </c>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1"/>
      <c r="BQ86" s="221"/>
      <c r="BR86" s="221"/>
      <c r="BS86" s="221"/>
      <c r="BT86" s="221"/>
      <c r="BU86" s="221"/>
      <c r="BV86" s="221"/>
      <c r="BW86" s="221"/>
      <c r="BX86" s="218" t="s">
        <v>131</v>
      </c>
      <c r="BY86" s="218"/>
      <c r="BZ86" s="218"/>
      <c r="CA86" s="218"/>
      <c r="CB86" s="218"/>
      <c r="CC86" s="218"/>
      <c r="CD86" s="218"/>
      <c r="CE86" s="218"/>
      <c r="CF86" s="218"/>
      <c r="CG86" s="218"/>
      <c r="CH86" s="218"/>
      <c r="CI86" s="218"/>
      <c r="CJ86" s="218"/>
      <c r="CK86" s="218"/>
      <c r="CL86" s="218"/>
      <c r="CM86" s="218"/>
      <c r="CN86" s="218"/>
      <c r="CO86" s="218"/>
      <c r="CP86" s="218"/>
      <c r="CQ86" s="218"/>
      <c r="CR86" s="218"/>
      <c r="CS86" s="218"/>
      <c r="CT86" s="218"/>
      <c r="CU86" s="218"/>
      <c r="CV86" s="218"/>
      <c r="CW86" s="218"/>
      <c r="CX86" s="218"/>
      <c r="CY86" s="218"/>
      <c r="CZ86" s="218"/>
      <c r="DA86" s="218"/>
      <c r="DB86" s="218"/>
      <c r="DC86" s="218"/>
      <c r="DD86" s="218"/>
      <c r="DE86" s="218"/>
      <c r="DF86" s="214"/>
      <c r="DG86" s="214"/>
      <c r="DH86" s="214"/>
      <c r="DI86" s="214"/>
      <c r="DJ86" s="214"/>
      <c r="DK86" s="214"/>
      <c r="DL86" s="214"/>
      <c r="DM86" s="214"/>
      <c r="DN86" s="214"/>
      <c r="DO86" s="214"/>
      <c r="DP86" s="214"/>
      <c r="DQ86" s="214"/>
      <c r="DR86" s="214"/>
      <c r="DS86" s="214"/>
      <c r="DT86" s="214"/>
      <c r="DU86" s="214"/>
      <c r="DV86" s="214"/>
      <c r="DW86" s="214"/>
      <c r="DX86" s="214"/>
      <c r="DY86" s="214"/>
      <c r="DZ86" s="214"/>
      <c r="EA86" s="214"/>
      <c r="EB86" s="214"/>
      <c r="EC86" s="214"/>
      <c r="ED86" s="214"/>
      <c r="EE86" s="214"/>
      <c r="EF86" s="214"/>
      <c r="EG86" s="214"/>
      <c r="EH86" s="214"/>
      <c r="EI86" s="214"/>
      <c r="EJ86" s="214"/>
      <c r="EK86" s="214"/>
      <c r="EL86" s="214"/>
      <c r="EM86" s="214"/>
      <c r="EN86" s="214"/>
      <c r="EO86" s="214"/>
      <c r="EP86" s="214"/>
      <c r="EQ86" s="214"/>
      <c r="ER86" s="214"/>
      <c r="ES86" s="215" t="s">
        <v>41</v>
      </c>
      <c r="ET86" s="215"/>
      <c r="EU86" s="215"/>
      <c r="EV86" s="215"/>
      <c r="EW86" s="215"/>
      <c r="EX86" s="215"/>
      <c r="EY86" s="215"/>
      <c r="EZ86" s="215"/>
      <c r="FA86" s="215"/>
      <c r="FB86" s="215"/>
      <c r="FC86" s="215"/>
      <c r="FD86" s="215"/>
      <c r="FE86" s="215"/>
    </row>
    <row r="87" spans="1:161" ht="12.75" customHeight="1" hidden="1">
      <c r="A87" s="220" t="s">
        <v>284</v>
      </c>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1"/>
      <c r="BR87" s="221"/>
      <c r="BS87" s="221"/>
      <c r="BT87" s="221"/>
      <c r="BU87" s="221"/>
      <c r="BV87" s="221"/>
      <c r="BW87" s="221"/>
      <c r="BX87" s="218" t="s">
        <v>132</v>
      </c>
      <c r="BY87" s="218"/>
      <c r="BZ87" s="218"/>
      <c r="CA87" s="218"/>
      <c r="CB87" s="218"/>
      <c r="CC87" s="218"/>
      <c r="CD87" s="218"/>
      <c r="CE87" s="218"/>
      <c r="CF87" s="218"/>
      <c r="CG87" s="218"/>
      <c r="CH87" s="218"/>
      <c r="CI87" s="218"/>
      <c r="CJ87" s="218"/>
      <c r="CK87" s="218"/>
      <c r="CL87" s="218"/>
      <c r="CM87" s="218"/>
      <c r="CN87" s="218"/>
      <c r="CO87" s="218"/>
      <c r="CP87" s="218"/>
      <c r="CQ87" s="218"/>
      <c r="CR87" s="218"/>
      <c r="CS87" s="218"/>
      <c r="CT87" s="218"/>
      <c r="CU87" s="218"/>
      <c r="CV87" s="218"/>
      <c r="CW87" s="218"/>
      <c r="CX87" s="218"/>
      <c r="CY87" s="218"/>
      <c r="CZ87" s="218"/>
      <c r="DA87" s="218"/>
      <c r="DB87" s="218"/>
      <c r="DC87" s="218"/>
      <c r="DD87" s="218"/>
      <c r="DE87" s="218"/>
      <c r="DF87" s="214"/>
      <c r="DG87" s="214"/>
      <c r="DH87" s="214"/>
      <c r="DI87" s="214"/>
      <c r="DJ87" s="214"/>
      <c r="DK87" s="214"/>
      <c r="DL87" s="214"/>
      <c r="DM87" s="214"/>
      <c r="DN87" s="214"/>
      <c r="DO87" s="214"/>
      <c r="DP87" s="214"/>
      <c r="DQ87" s="214"/>
      <c r="DR87" s="214"/>
      <c r="DS87" s="214"/>
      <c r="DT87" s="214"/>
      <c r="DU87" s="214"/>
      <c r="DV87" s="214"/>
      <c r="DW87" s="214"/>
      <c r="DX87" s="214"/>
      <c r="DY87" s="214"/>
      <c r="DZ87" s="214"/>
      <c r="EA87" s="214"/>
      <c r="EB87" s="214"/>
      <c r="EC87" s="214"/>
      <c r="ED87" s="214"/>
      <c r="EE87" s="214"/>
      <c r="EF87" s="214"/>
      <c r="EG87" s="214"/>
      <c r="EH87" s="214"/>
      <c r="EI87" s="214"/>
      <c r="EJ87" s="214"/>
      <c r="EK87" s="214"/>
      <c r="EL87" s="214"/>
      <c r="EM87" s="214"/>
      <c r="EN87" s="214"/>
      <c r="EO87" s="214"/>
      <c r="EP87" s="214"/>
      <c r="EQ87" s="214"/>
      <c r="ER87" s="214"/>
      <c r="ES87" s="215" t="s">
        <v>41</v>
      </c>
      <c r="ET87" s="215"/>
      <c r="EU87" s="215"/>
      <c r="EV87" s="215"/>
      <c r="EW87" s="215"/>
      <c r="EX87" s="215"/>
      <c r="EY87" s="215"/>
      <c r="EZ87" s="215"/>
      <c r="FA87" s="215"/>
      <c r="FB87" s="215"/>
      <c r="FC87" s="215"/>
      <c r="FD87" s="215"/>
      <c r="FE87" s="215"/>
    </row>
    <row r="88" spans="1:161" ht="20.25" customHeight="1">
      <c r="A88" s="224" t="s">
        <v>285</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5" t="s">
        <v>133</v>
      </c>
      <c r="BY88" s="225"/>
      <c r="BZ88" s="225"/>
      <c r="CA88" s="225"/>
      <c r="CB88" s="225"/>
      <c r="CC88" s="225"/>
      <c r="CD88" s="225"/>
      <c r="CE88" s="225"/>
      <c r="CF88" s="225" t="s">
        <v>41</v>
      </c>
      <c r="CG88" s="225"/>
      <c r="CH88" s="225"/>
      <c r="CI88" s="225"/>
      <c r="CJ88" s="225"/>
      <c r="CK88" s="225"/>
      <c r="CL88" s="225"/>
      <c r="CM88" s="225"/>
      <c r="CN88" s="225"/>
      <c r="CO88" s="225"/>
      <c r="CP88" s="225"/>
      <c r="CQ88" s="225"/>
      <c r="CR88" s="225"/>
      <c r="CS88" s="226"/>
      <c r="CT88" s="226"/>
      <c r="CU88" s="226"/>
      <c r="CV88" s="226"/>
      <c r="CW88" s="226"/>
      <c r="CX88" s="226"/>
      <c r="CY88" s="226"/>
      <c r="CZ88" s="226"/>
      <c r="DA88" s="226"/>
      <c r="DB88" s="226"/>
      <c r="DC88" s="226"/>
      <c r="DD88" s="226"/>
      <c r="DE88" s="226"/>
      <c r="DF88" s="222">
        <f>DF89</f>
        <v>0</v>
      </c>
      <c r="DG88" s="222"/>
      <c r="DH88" s="222"/>
      <c r="DI88" s="222"/>
      <c r="DJ88" s="222"/>
      <c r="DK88" s="222"/>
      <c r="DL88" s="222"/>
      <c r="DM88" s="222"/>
      <c r="DN88" s="222"/>
      <c r="DO88" s="222"/>
      <c r="DP88" s="222"/>
      <c r="DQ88" s="222"/>
      <c r="DR88" s="222"/>
      <c r="DS88" s="222">
        <f>DS89</f>
        <v>0</v>
      </c>
      <c r="DT88" s="222"/>
      <c r="DU88" s="222"/>
      <c r="DV88" s="222"/>
      <c r="DW88" s="222"/>
      <c r="DX88" s="222"/>
      <c r="DY88" s="222"/>
      <c r="DZ88" s="222"/>
      <c r="EA88" s="222"/>
      <c r="EB88" s="222"/>
      <c r="EC88" s="222"/>
      <c r="ED88" s="222"/>
      <c r="EE88" s="222"/>
      <c r="EF88" s="222">
        <f>EF89</f>
        <v>0</v>
      </c>
      <c r="EG88" s="222"/>
      <c r="EH88" s="222"/>
      <c r="EI88" s="222"/>
      <c r="EJ88" s="222"/>
      <c r="EK88" s="222"/>
      <c r="EL88" s="222"/>
      <c r="EM88" s="222"/>
      <c r="EN88" s="222"/>
      <c r="EO88" s="222"/>
      <c r="EP88" s="222"/>
      <c r="EQ88" s="222"/>
      <c r="ER88" s="222"/>
      <c r="ES88" s="223" t="s">
        <v>41</v>
      </c>
      <c r="ET88" s="223"/>
      <c r="EU88" s="223"/>
      <c r="EV88" s="223"/>
      <c r="EW88" s="223"/>
      <c r="EX88" s="223"/>
      <c r="EY88" s="223"/>
      <c r="EZ88" s="223"/>
      <c r="FA88" s="223"/>
      <c r="FB88" s="223"/>
      <c r="FC88" s="223"/>
      <c r="FD88" s="223"/>
      <c r="FE88" s="223"/>
    </row>
    <row r="89" spans="1:161" ht="22.5" customHeight="1">
      <c r="A89" s="220" t="s">
        <v>134</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c r="BO89" s="221"/>
      <c r="BP89" s="221"/>
      <c r="BQ89" s="221"/>
      <c r="BR89" s="221"/>
      <c r="BS89" s="221"/>
      <c r="BT89" s="221"/>
      <c r="BU89" s="221"/>
      <c r="BV89" s="221"/>
      <c r="BW89" s="221"/>
      <c r="BX89" s="218" t="s">
        <v>135</v>
      </c>
      <c r="BY89" s="218"/>
      <c r="BZ89" s="218"/>
      <c r="CA89" s="218"/>
      <c r="CB89" s="218"/>
      <c r="CC89" s="218"/>
      <c r="CD89" s="218"/>
      <c r="CE89" s="218"/>
      <c r="CF89" s="218" t="s">
        <v>136</v>
      </c>
      <c r="CG89" s="218"/>
      <c r="CH89" s="218"/>
      <c r="CI89" s="218"/>
      <c r="CJ89" s="218"/>
      <c r="CK89" s="218"/>
      <c r="CL89" s="218"/>
      <c r="CM89" s="218"/>
      <c r="CN89" s="218"/>
      <c r="CO89" s="218"/>
      <c r="CP89" s="218"/>
      <c r="CQ89" s="218"/>
      <c r="CR89" s="218"/>
      <c r="CS89" s="218"/>
      <c r="CT89" s="218"/>
      <c r="CU89" s="218"/>
      <c r="CV89" s="218"/>
      <c r="CW89" s="218"/>
      <c r="CX89" s="218"/>
      <c r="CY89" s="218"/>
      <c r="CZ89" s="218"/>
      <c r="DA89" s="218"/>
      <c r="DB89" s="218"/>
      <c r="DC89" s="218"/>
      <c r="DD89" s="218"/>
      <c r="DE89" s="218"/>
      <c r="DF89" s="214">
        <f>'вспом. табл.'!DF201:DR201</f>
        <v>0</v>
      </c>
      <c r="DG89" s="214"/>
      <c r="DH89" s="214"/>
      <c r="DI89" s="214"/>
      <c r="DJ89" s="214"/>
      <c r="DK89" s="214"/>
      <c r="DL89" s="214"/>
      <c r="DM89" s="214"/>
      <c r="DN89" s="214"/>
      <c r="DO89" s="214"/>
      <c r="DP89" s="214"/>
      <c r="DQ89" s="214"/>
      <c r="DR89" s="214"/>
      <c r="DS89" s="214">
        <v>0</v>
      </c>
      <c r="DT89" s="214"/>
      <c r="DU89" s="214"/>
      <c r="DV89" s="214"/>
      <c r="DW89" s="214"/>
      <c r="DX89" s="214"/>
      <c r="DY89" s="214"/>
      <c r="DZ89" s="214"/>
      <c r="EA89" s="214"/>
      <c r="EB89" s="214"/>
      <c r="EC89" s="214"/>
      <c r="ED89" s="214"/>
      <c r="EE89" s="214"/>
      <c r="EF89" s="214">
        <v>0</v>
      </c>
      <c r="EG89" s="214"/>
      <c r="EH89" s="214"/>
      <c r="EI89" s="214"/>
      <c r="EJ89" s="214"/>
      <c r="EK89" s="214"/>
      <c r="EL89" s="214"/>
      <c r="EM89" s="214"/>
      <c r="EN89" s="214"/>
      <c r="EO89" s="214"/>
      <c r="EP89" s="214"/>
      <c r="EQ89" s="214"/>
      <c r="ER89" s="214"/>
      <c r="ES89" s="215" t="s">
        <v>41</v>
      </c>
      <c r="ET89" s="215"/>
      <c r="EU89" s="215"/>
      <c r="EV89" s="215"/>
      <c r="EW89" s="215"/>
      <c r="EX89" s="215"/>
      <c r="EY89" s="215"/>
      <c r="EZ89" s="215"/>
      <c r="FA89" s="215"/>
      <c r="FB89" s="215"/>
      <c r="FC89" s="215"/>
      <c r="FD89" s="215"/>
      <c r="FE89" s="215"/>
    </row>
    <row r="90" spans="1:161" ht="16.5" customHeight="1">
      <c r="A90" s="220"/>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c r="BO90" s="221"/>
      <c r="BP90" s="221"/>
      <c r="BQ90" s="221"/>
      <c r="BR90" s="221"/>
      <c r="BS90" s="221"/>
      <c r="BT90" s="221"/>
      <c r="BU90" s="221"/>
      <c r="BV90" s="221"/>
      <c r="BW90" s="221"/>
      <c r="BX90" s="218"/>
      <c r="BY90" s="218"/>
      <c r="BZ90" s="218"/>
      <c r="CA90" s="218"/>
      <c r="CB90" s="218"/>
      <c r="CC90" s="218"/>
      <c r="CD90" s="218"/>
      <c r="CE90" s="218"/>
      <c r="CF90" s="218"/>
      <c r="CG90" s="218"/>
      <c r="CH90" s="218"/>
      <c r="CI90" s="218"/>
      <c r="CJ90" s="218"/>
      <c r="CK90" s="218"/>
      <c r="CL90" s="218"/>
      <c r="CM90" s="218"/>
      <c r="CN90" s="218"/>
      <c r="CO90" s="218"/>
      <c r="CP90" s="218"/>
      <c r="CQ90" s="218"/>
      <c r="CR90" s="218"/>
      <c r="CS90" s="218"/>
      <c r="CT90" s="218"/>
      <c r="CU90" s="218"/>
      <c r="CV90" s="218"/>
      <c r="CW90" s="218"/>
      <c r="CX90" s="218"/>
      <c r="CY90" s="218"/>
      <c r="CZ90" s="218"/>
      <c r="DA90" s="218"/>
      <c r="DB90" s="218"/>
      <c r="DC90" s="218"/>
      <c r="DD90" s="218"/>
      <c r="DE90" s="218"/>
      <c r="DF90" s="214"/>
      <c r="DG90" s="214"/>
      <c r="DH90" s="214"/>
      <c r="DI90" s="214"/>
      <c r="DJ90" s="214"/>
      <c r="DK90" s="214"/>
      <c r="DL90" s="214"/>
      <c r="DM90" s="214"/>
      <c r="DN90" s="214"/>
      <c r="DO90" s="214"/>
      <c r="DP90" s="214"/>
      <c r="DQ90" s="214"/>
      <c r="DR90" s="214"/>
      <c r="DS90" s="214"/>
      <c r="DT90" s="214"/>
      <c r="DU90" s="214"/>
      <c r="DV90" s="214"/>
      <c r="DW90" s="214"/>
      <c r="DX90" s="214"/>
      <c r="DY90" s="214"/>
      <c r="DZ90" s="214"/>
      <c r="EA90" s="214"/>
      <c r="EB90" s="214"/>
      <c r="EC90" s="214"/>
      <c r="ED90" s="214"/>
      <c r="EE90" s="214"/>
      <c r="EF90" s="214"/>
      <c r="EG90" s="214"/>
      <c r="EH90" s="214"/>
      <c r="EI90" s="214"/>
      <c r="EJ90" s="214"/>
      <c r="EK90" s="214"/>
      <c r="EL90" s="214"/>
      <c r="EM90" s="214"/>
      <c r="EN90" s="214"/>
      <c r="EO90" s="214"/>
      <c r="EP90" s="214"/>
      <c r="EQ90" s="214"/>
      <c r="ER90" s="214"/>
      <c r="ES90" s="215"/>
      <c r="ET90" s="215"/>
      <c r="EU90" s="215"/>
      <c r="EV90" s="215"/>
      <c r="EW90" s="215"/>
      <c r="EX90" s="215"/>
      <c r="EY90" s="215"/>
      <c r="EZ90" s="215"/>
      <c r="FA90" s="215"/>
      <c r="FB90" s="215"/>
      <c r="FC90" s="215"/>
      <c r="FD90" s="215"/>
      <c r="FE90" s="215"/>
    </row>
    <row r="91" ht="13.5" customHeight="1"/>
    <row r="92" s="2" customFormat="1" ht="13.5" customHeight="1">
      <c r="A92" s="9" t="s">
        <v>203</v>
      </c>
    </row>
    <row r="93" s="2" customFormat="1" ht="13.5" customHeight="1">
      <c r="A93" s="9" t="s">
        <v>204</v>
      </c>
    </row>
    <row r="94" s="2" customFormat="1" ht="13.5" customHeight="1">
      <c r="A94" s="9" t="s">
        <v>205</v>
      </c>
    </row>
    <row r="95" s="2" customFormat="1" ht="13.5" customHeight="1">
      <c r="A95" s="9" t="s">
        <v>206</v>
      </c>
    </row>
    <row r="96" s="2" customFormat="1" ht="13.5" customHeight="1">
      <c r="A96" s="9" t="s">
        <v>207</v>
      </c>
    </row>
    <row r="97" s="2" customFormat="1" ht="13.5" customHeight="1">
      <c r="A97" s="9" t="s">
        <v>245</v>
      </c>
    </row>
    <row r="98" spans="1:161" s="2" customFormat="1" ht="13.5" customHeight="1">
      <c r="A98" s="219" t="s">
        <v>208</v>
      </c>
      <c r="B98" s="219"/>
      <c r="C98" s="219"/>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19"/>
      <c r="AY98" s="219"/>
      <c r="AZ98" s="219"/>
      <c r="BA98" s="219"/>
      <c r="BB98" s="219"/>
      <c r="BC98" s="219"/>
      <c r="BD98" s="219"/>
      <c r="BE98" s="219"/>
      <c r="BF98" s="219"/>
      <c r="BG98" s="219"/>
      <c r="BH98" s="219"/>
      <c r="BI98" s="219"/>
      <c r="BJ98" s="219"/>
      <c r="BK98" s="219"/>
      <c r="BL98" s="219"/>
      <c r="BM98" s="219"/>
      <c r="BN98" s="219"/>
      <c r="BO98" s="219"/>
      <c r="BP98" s="219"/>
      <c r="BQ98" s="219"/>
      <c r="BR98" s="219"/>
      <c r="BS98" s="219"/>
      <c r="BT98" s="219"/>
      <c r="BU98" s="219"/>
      <c r="BV98" s="219"/>
      <c r="BW98" s="219"/>
      <c r="BX98" s="219"/>
      <c r="BY98" s="219"/>
      <c r="BZ98" s="219"/>
      <c r="CA98" s="219"/>
      <c r="CB98" s="219"/>
      <c r="CC98" s="219"/>
      <c r="CD98" s="219"/>
      <c r="CE98" s="219"/>
      <c r="CF98" s="219"/>
      <c r="CG98" s="219"/>
      <c r="CH98" s="219"/>
      <c r="CI98" s="219"/>
      <c r="CJ98" s="219"/>
      <c r="CK98" s="219"/>
      <c r="CL98" s="219"/>
      <c r="CM98" s="219"/>
      <c r="CN98" s="219"/>
      <c r="CO98" s="219"/>
      <c r="CP98" s="219"/>
      <c r="CQ98" s="219"/>
      <c r="CR98" s="219"/>
      <c r="CS98" s="219"/>
      <c r="CT98" s="219"/>
      <c r="CU98" s="219"/>
      <c r="CV98" s="219"/>
      <c r="CW98" s="219"/>
      <c r="CX98" s="219"/>
      <c r="CY98" s="219"/>
      <c r="CZ98" s="219"/>
      <c r="DA98" s="219"/>
      <c r="DB98" s="219"/>
      <c r="DC98" s="219"/>
      <c r="DD98" s="219"/>
      <c r="DE98" s="219"/>
      <c r="DF98" s="219"/>
      <c r="DG98" s="219"/>
      <c r="DH98" s="219"/>
      <c r="DI98" s="219"/>
      <c r="DJ98" s="219"/>
      <c r="DK98" s="219"/>
      <c r="DL98" s="219"/>
      <c r="DM98" s="219"/>
      <c r="DN98" s="219"/>
      <c r="DO98" s="219"/>
      <c r="DP98" s="219"/>
      <c r="DQ98" s="219"/>
      <c r="DR98" s="219"/>
      <c r="DS98" s="219"/>
      <c r="DT98" s="219"/>
      <c r="DU98" s="219"/>
      <c r="DV98" s="219"/>
      <c r="DW98" s="219"/>
      <c r="DX98" s="219"/>
      <c r="DY98" s="219"/>
      <c r="DZ98" s="219"/>
      <c r="EA98" s="219"/>
      <c r="EB98" s="219"/>
      <c r="EC98" s="219"/>
      <c r="ED98" s="219"/>
      <c r="EE98" s="219"/>
      <c r="EF98" s="219"/>
      <c r="EG98" s="219"/>
      <c r="EH98" s="219"/>
      <c r="EI98" s="219"/>
      <c r="EJ98" s="219"/>
      <c r="EK98" s="219"/>
      <c r="EL98" s="219"/>
      <c r="EM98" s="219"/>
      <c r="EN98" s="219"/>
      <c r="EO98" s="219"/>
      <c r="EP98" s="219"/>
      <c r="EQ98" s="219"/>
      <c r="ER98" s="219"/>
      <c r="ES98" s="219"/>
      <c r="ET98" s="219"/>
      <c r="EU98" s="219"/>
      <c r="EV98" s="219"/>
      <c r="EW98" s="219"/>
      <c r="EX98" s="219"/>
      <c r="EY98" s="219"/>
      <c r="EZ98" s="219"/>
      <c r="FA98" s="219"/>
      <c r="FB98" s="219"/>
      <c r="FC98" s="219"/>
      <c r="FD98" s="219"/>
      <c r="FE98" s="219"/>
    </row>
    <row r="99" s="2" customFormat="1" ht="13.5" customHeight="1">
      <c r="A99" s="9" t="s">
        <v>209</v>
      </c>
    </row>
    <row r="100" spans="1:161" s="2" customFormat="1" ht="13.5" customHeight="1">
      <c r="A100" s="219" t="s">
        <v>210</v>
      </c>
      <c r="B100" s="219"/>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19"/>
      <c r="AN100" s="219"/>
      <c r="AO100" s="219"/>
      <c r="AP100" s="219"/>
      <c r="AQ100" s="219"/>
      <c r="AR100" s="219"/>
      <c r="AS100" s="219"/>
      <c r="AT100" s="219"/>
      <c r="AU100" s="219"/>
      <c r="AV100" s="219"/>
      <c r="AW100" s="219"/>
      <c r="AX100" s="219"/>
      <c r="AY100" s="219"/>
      <c r="AZ100" s="219"/>
      <c r="BA100" s="219"/>
      <c r="BB100" s="219"/>
      <c r="BC100" s="219"/>
      <c r="BD100" s="219"/>
      <c r="BE100" s="219"/>
      <c r="BF100" s="219"/>
      <c r="BG100" s="219"/>
      <c r="BH100" s="219"/>
      <c r="BI100" s="219"/>
      <c r="BJ100" s="219"/>
      <c r="BK100" s="219"/>
      <c r="BL100" s="219"/>
      <c r="BM100" s="219"/>
      <c r="BN100" s="219"/>
      <c r="BO100" s="219"/>
      <c r="BP100" s="219"/>
      <c r="BQ100" s="219"/>
      <c r="BR100" s="219"/>
      <c r="BS100" s="219"/>
      <c r="BT100" s="219"/>
      <c r="BU100" s="219"/>
      <c r="BV100" s="219"/>
      <c r="BW100" s="219"/>
      <c r="BX100" s="219"/>
      <c r="BY100" s="219"/>
      <c r="BZ100" s="219"/>
      <c r="CA100" s="219"/>
      <c r="CB100" s="219"/>
      <c r="CC100" s="219"/>
      <c r="CD100" s="219"/>
      <c r="CE100" s="219"/>
      <c r="CF100" s="219"/>
      <c r="CG100" s="219"/>
      <c r="CH100" s="219"/>
      <c r="CI100" s="219"/>
      <c r="CJ100" s="219"/>
      <c r="CK100" s="219"/>
      <c r="CL100" s="219"/>
      <c r="CM100" s="219"/>
      <c r="CN100" s="219"/>
      <c r="CO100" s="219"/>
      <c r="CP100" s="219"/>
      <c r="CQ100" s="219"/>
      <c r="CR100" s="219"/>
      <c r="CS100" s="219"/>
      <c r="CT100" s="219"/>
      <c r="CU100" s="219"/>
      <c r="CV100" s="219"/>
      <c r="CW100" s="219"/>
      <c r="CX100" s="219"/>
      <c r="CY100" s="219"/>
      <c r="CZ100" s="219"/>
      <c r="DA100" s="219"/>
      <c r="DB100" s="219"/>
      <c r="DC100" s="219"/>
      <c r="DD100" s="219"/>
      <c r="DE100" s="219"/>
      <c r="DF100" s="219"/>
      <c r="DG100" s="219"/>
      <c r="DH100" s="219"/>
      <c r="DI100" s="219"/>
      <c r="DJ100" s="219"/>
      <c r="DK100" s="219"/>
      <c r="DL100" s="219"/>
      <c r="DM100" s="219"/>
      <c r="DN100" s="219"/>
      <c r="DO100" s="219"/>
      <c r="DP100" s="219"/>
      <c r="DQ100" s="219"/>
      <c r="DR100" s="219"/>
      <c r="DS100" s="219"/>
      <c r="DT100" s="219"/>
      <c r="DU100" s="219"/>
      <c r="DV100" s="219"/>
      <c r="DW100" s="219"/>
      <c r="DX100" s="219"/>
      <c r="DY100" s="219"/>
      <c r="DZ100" s="219"/>
      <c r="EA100" s="219"/>
      <c r="EB100" s="219"/>
      <c r="EC100" s="219"/>
      <c r="ED100" s="219"/>
      <c r="EE100" s="219"/>
      <c r="EF100" s="219"/>
      <c r="EG100" s="219"/>
      <c r="EH100" s="219"/>
      <c r="EI100" s="219"/>
      <c r="EJ100" s="219"/>
      <c r="EK100" s="219"/>
      <c r="EL100" s="219"/>
      <c r="EM100" s="219"/>
      <c r="EN100" s="219"/>
      <c r="EO100" s="219"/>
      <c r="EP100" s="219"/>
      <c r="EQ100" s="219"/>
      <c r="ER100" s="219"/>
      <c r="ES100" s="219"/>
      <c r="ET100" s="219"/>
      <c r="EU100" s="219"/>
      <c r="EV100" s="219"/>
      <c r="EW100" s="219"/>
      <c r="EX100" s="219"/>
      <c r="EY100" s="219"/>
      <c r="EZ100" s="219"/>
      <c r="FA100" s="219"/>
      <c r="FB100" s="219"/>
      <c r="FC100" s="219"/>
      <c r="FD100" s="219"/>
      <c r="FE100" s="219"/>
    </row>
    <row r="101" spans="1:161" s="2" customFormat="1" ht="13.5" customHeight="1">
      <c r="A101" s="219" t="s">
        <v>211</v>
      </c>
      <c r="B101" s="219"/>
      <c r="C101" s="219"/>
      <c r="D101" s="219"/>
      <c r="E101" s="219"/>
      <c r="F101" s="219"/>
      <c r="G101" s="219"/>
      <c r="H101" s="219"/>
      <c r="I101" s="219"/>
      <c r="J101" s="219"/>
      <c r="K101" s="219"/>
      <c r="L101" s="219"/>
      <c r="M101" s="219"/>
      <c r="N101" s="219"/>
      <c r="O101" s="219"/>
      <c r="P101" s="219"/>
      <c r="Q101" s="219"/>
      <c r="R101" s="219"/>
      <c r="S101" s="219"/>
      <c r="T101" s="219"/>
      <c r="U101" s="219"/>
      <c r="V101" s="219"/>
      <c r="W101" s="219"/>
      <c r="X101" s="219"/>
      <c r="Y101" s="219"/>
      <c r="Z101" s="219"/>
      <c r="AA101" s="219"/>
      <c r="AB101" s="219"/>
      <c r="AC101" s="219"/>
      <c r="AD101" s="219"/>
      <c r="AE101" s="219"/>
      <c r="AF101" s="219"/>
      <c r="AG101" s="219"/>
      <c r="AH101" s="219"/>
      <c r="AI101" s="219"/>
      <c r="AJ101" s="219"/>
      <c r="AK101" s="219"/>
      <c r="AL101" s="219"/>
      <c r="AM101" s="219"/>
      <c r="AN101" s="219"/>
      <c r="AO101" s="219"/>
      <c r="AP101" s="219"/>
      <c r="AQ101" s="219"/>
      <c r="AR101" s="219"/>
      <c r="AS101" s="219"/>
      <c r="AT101" s="219"/>
      <c r="AU101" s="219"/>
      <c r="AV101" s="219"/>
      <c r="AW101" s="219"/>
      <c r="AX101" s="219"/>
      <c r="AY101" s="219"/>
      <c r="AZ101" s="219"/>
      <c r="BA101" s="219"/>
      <c r="BB101" s="219"/>
      <c r="BC101" s="219"/>
      <c r="BD101" s="219"/>
      <c r="BE101" s="219"/>
      <c r="BF101" s="219"/>
      <c r="BG101" s="219"/>
      <c r="BH101" s="219"/>
      <c r="BI101" s="219"/>
      <c r="BJ101" s="219"/>
      <c r="BK101" s="219"/>
      <c r="BL101" s="219"/>
      <c r="BM101" s="219"/>
      <c r="BN101" s="219"/>
      <c r="BO101" s="219"/>
      <c r="BP101" s="219"/>
      <c r="BQ101" s="219"/>
      <c r="BR101" s="219"/>
      <c r="BS101" s="219"/>
      <c r="BT101" s="219"/>
      <c r="BU101" s="219"/>
      <c r="BV101" s="219"/>
      <c r="BW101" s="219"/>
      <c r="BX101" s="219"/>
      <c r="BY101" s="219"/>
      <c r="BZ101" s="219"/>
      <c r="CA101" s="219"/>
      <c r="CB101" s="219"/>
      <c r="CC101" s="219"/>
      <c r="CD101" s="219"/>
      <c r="CE101" s="219"/>
      <c r="CF101" s="219"/>
      <c r="CG101" s="219"/>
      <c r="CH101" s="219"/>
      <c r="CI101" s="219"/>
      <c r="CJ101" s="219"/>
      <c r="CK101" s="219"/>
      <c r="CL101" s="219"/>
      <c r="CM101" s="219"/>
      <c r="CN101" s="219"/>
      <c r="CO101" s="219"/>
      <c r="CP101" s="219"/>
      <c r="CQ101" s="219"/>
      <c r="CR101" s="219"/>
      <c r="CS101" s="219"/>
      <c r="CT101" s="219"/>
      <c r="CU101" s="219"/>
      <c r="CV101" s="219"/>
      <c r="CW101" s="219"/>
      <c r="CX101" s="219"/>
      <c r="CY101" s="219"/>
      <c r="CZ101" s="219"/>
      <c r="DA101" s="219"/>
      <c r="DB101" s="219"/>
      <c r="DC101" s="219"/>
      <c r="DD101" s="219"/>
      <c r="DE101" s="219"/>
      <c r="DF101" s="219"/>
      <c r="DG101" s="219"/>
      <c r="DH101" s="219"/>
      <c r="DI101" s="219"/>
      <c r="DJ101" s="219"/>
      <c r="DK101" s="219"/>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c r="FB101" s="219"/>
      <c r="FC101" s="219"/>
      <c r="FD101" s="219"/>
      <c r="FE101" s="219"/>
    </row>
    <row r="102" spans="1:161" s="2" customFormat="1" ht="13.5" customHeight="1">
      <c r="A102" s="219" t="s">
        <v>212</v>
      </c>
      <c r="B102" s="219"/>
      <c r="C102" s="219"/>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19"/>
      <c r="AK102" s="219"/>
      <c r="AL102" s="219"/>
      <c r="AM102" s="219"/>
      <c r="AN102" s="219"/>
      <c r="AO102" s="219"/>
      <c r="AP102" s="219"/>
      <c r="AQ102" s="219"/>
      <c r="AR102" s="219"/>
      <c r="AS102" s="219"/>
      <c r="AT102" s="219"/>
      <c r="AU102" s="219"/>
      <c r="AV102" s="219"/>
      <c r="AW102" s="219"/>
      <c r="AX102" s="219"/>
      <c r="AY102" s="219"/>
      <c r="AZ102" s="219"/>
      <c r="BA102" s="219"/>
      <c r="BB102" s="219"/>
      <c r="BC102" s="219"/>
      <c r="BD102" s="219"/>
      <c r="BE102" s="219"/>
      <c r="BF102" s="219"/>
      <c r="BG102" s="219"/>
      <c r="BH102" s="219"/>
      <c r="BI102" s="219"/>
      <c r="BJ102" s="219"/>
      <c r="BK102" s="219"/>
      <c r="BL102" s="219"/>
      <c r="BM102" s="219"/>
      <c r="BN102" s="219"/>
      <c r="BO102" s="219"/>
      <c r="BP102" s="219"/>
      <c r="BQ102" s="219"/>
      <c r="BR102" s="219"/>
      <c r="BS102" s="219"/>
      <c r="BT102" s="219"/>
      <c r="BU102" s="219"/>
      <c r="BV102" s="219"/>
      <c r="BW102" s="219"/>
      <c r="BX102" s="219"/>
      <c r="BY102" s="219"/>
      <c r="BZ102" s="219"/>
      <c r="CA102" s="219"/>
      <c r="CB102" s="219"/>
      <c r="CC102" s="219"/>
      <c r="CD102" s="219"/>
      <c r="CE102" s="219"/>
      <c r="CF102" s="219"/>
      <c r="CG102" s="219"/>
      <c r="CH102" s="219"/>
      <c r="CI102" s="219"/>
      <c r="CJ102" s="219"/>
      <c r="CK102" s="219"/>
      <c r="CL102" s="219"/>
      <c r="CM102" s="219"/>
      <c r="CN102" s="219"/>
      <c r="CO102" s="219"/>
      <c r="CP102" s="219"/>
      <c r="CQ102" s="219"/>
      <c r="CR102" s="219"/>
      <c r="CS102" s="219"/>
      <c r="CT102" s="219"/>
      <c r="CU102" s="219"/>
      <c r="CV102" s="219"/>
      <c r="CW102" s="219"/>
      <c r="CX102" s="219"/>
      <c r="CY102" s="219"/>
      <c r="CZ102" s="219"/>
      <c r="DA102" s="219"/>
      <c r="DB102" s="219"/>
      <c r="DC102" s="219"/>
      <c r="DD102" s="219"/>
      <c r="DE102" s="219"/>
      <c r="DF102" s="219"/>
      <c r="DG102" s="219"/>
      <c r="DH102" s="219"/>
      <c r="DI102" s="219"/>
      <c r="DJ102" s="219"/>
      <c r="DK102" s="219"/>
      <c r="DL102" s="219"/>
      <c r="DM102" s="219"/>
      <c r="DN102" s="219"/>
      <c r="DO102" s="219"/>
      <c r="DP102" s="219"/>
      <c r="DQ102" s="219"/>
      <c r="DR102" s="219"/>
      <c r="DS102" s="219"/>
      <c r="DT102" s="219"/>
      <c r="DU102" s="219"/>
      <c r="DV102" s="219"/>
      <c r="DW102" s="219"/>
      <c r="DX102" s="219"/>
      <c r="DY102" s="219"/>
      <c r="DZ102" s="219"/>
      <c r="EA102" s="219"/>
      <c r="EB102" s="219"/>
      <c r="EC102" s="219"/>
      <c r="ED102" s="219"/>
      <c r="EE102" s="219"/>
      <c r="EF102" s="219"/>
      <c r="EG102" s="219"/>
      <c r="EH102" s="219"/>
      <c r="EI102" s="219"/>
      <c r="EJ102" s="219"/>
      <c r="EK102" s="219"/>
      <c r="EL102" s="219"/>
      <c r="EM102" s="219"/>
      <c r="EN102" s="219"/>
      <c r="EO102" s="219"/>
      <c r="EP102" s="219"/>
      <c r="EQ102" s="219"/>
      <c r="ER102" s="219"/>
      <c r="ES102" s="219"/>
      <c r="ET102" s="219"/>
      <c r="EU102" s="219"/>
      <c r="EV102" s="219"/>
      <c r="EW102" s="219"/>
      <c r="EX102" s="219"/>
      <c r="EY102" s="219"/>
      <c r="EZ102" s="219"/>
      <c r="FA102" s="219"/>
      <c r="FB102" s="219"/>
      <c r="FC102" s="219"/>
      <c r="FD102" s="219"/>
      <c r="FE102" s="219"/>
    </row>
    <row r="103" s="2" customFormat="1" ht="13.5" customHeight="1">
      <c r="A103" s="9" t="s">
        <v>247</v>
      </c>
    </row>
    <row r="104" s="2" customFormat="1" ht="13.5" customHeight="1">
      <c r="A104" s="9" t="s">
        <v>213</v>
      </c>
    </row>
    <row r="105" spans="1:161" s="2" customFormat="1" ht="13.5" customHeight="1">
      <c r="A105" s="219" t="s">
        <v>214</v>
      </c>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19"/>
      <c r="BN105" s="219"/>
      <c r="BO105" s="219"/>
      <c r="BP105" s="219"/>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c r="EB105" s="219"/>
      <c r="EC105" s="219"/>
      <c r="ED105" s="219"/>
      <c r="EE105" s="219"/>
      <c r="EF105" s="219"/>
      <c r="EG105" s="219"/>
      <c r="EH105" s="219"/>
      <c r="EI105" s="219"/>
      <c r="EJ105" s="219"/>
      <c r="EK105" s="219"/>
      <c r="EL105" s="219"/>
      <c r="EM105" s="219"/>
      <c r="EN105" s="219"/>
      <c r="EO105" s="219"/>
      <c r="EP105" s="219"/>
      <c r="EQ105" s="219"/>
      <c r="ER105" s="219"/>
      <c r="ES105" s="219"/>
      <c r="ET105" s="219"/>
      <c r="EU105" s="219"/>
      <c r="EV105" s="219"/>
      <c r="EW105" s="219"/>
      <c r="EX105" s="219"/>
      <c r="EY105" s="219"/>
      <c r="EZ105" s="219"/>
      <c r="FA105" s="219"/>
      <c r="FB105" s="219"/>
      <c r="FC105" s="219"/>
      <c r="FD105" s="219"/>
      <c r="FE105" s="219"/>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sheetData>
  <sheetProtection/>
  <mergeCells count="545">
    <mergeCell ref="EF46:ER46"/>
    <mergeCell ref="ES46:FE46"/>
    <mergeCell ref="A46:BW46"/>
    <mergeCell ref="BX46:CE46"/>
    <mergeCell ref="CF46:CR46"/>
    <mergeCell ref="CS46:DE46"/>
    <mergeCell ref="BX24:CE26"/>
    <mergeCell ref="CF24:CR26"/>
    <mergeCell ref="A28:BW28"/>
    <mergeCell ref="BX28:CE28"/>
    <mergeCell ref="A27:BW27"/>
    <mergeCell ref="BX27:CE27"/>
    <mergeCell ref="CV11:CY11"/>
    <mergeCell ref="CS45:DE45"/>
    <mergeCell ref="DF45:DR45"/>
    <mergeCell ref="DS45:EE45"/>
    <mergeCell ref="EF45:ER45"/>
    <mergeCell ref="ES45:FE45"/>
    <mergeCell ref="CS24:DE26"/>
    <mergeCell ref="DF26:DR26"/>
    <mergeCell ref="DF25:DK25"/>
    <mergeCell ref="DF24:FE24"/>
    <mergeCell ref="ES14:FE14"/>
    <mergeCell ref="ES15:FE15"/>
    <mergeCell ref="ES16:FE16"/>
    <mergeCell ref="ES17:FE17"/>
    <mergeCell ref="ES18:FE18"/>
    <mergeCell ref="EF25:EK25"/>
    <mergeCell ref="ES27:FE27"/>
    <mergeCell ref="EF28:ER28"/>
    <mergeCell ref="ES28:FE28"/>
    <mergeCell ref="DS28:EE28"/>
    <mergeCell ref="DL25:DN25"/>
    <mergeCell ref="DS25:DX25"/>
    <mergeCell ref="ES25:FE26"/>
    <mergeCell ref="DY25:EA25"/>
    <mergeCell ref="CS27:DE27"/>
    <mergeCell ref="DF27:DR27"/>
    <mergeCell ref="CF28:CR28"/>
    <mergeCell ref="CS28:DE28"/>
    <mergeCell ref="DF28:DR28"/>
    <mergeCell ref="EB25:EE25"/>
    <mergeCell ref="DS26:EE26"/>
    <mergeCell ref="DW8:EI8"/>
    <mergeCell ref="EL8:FE8"/>
    <mergeCell ref="DW9:DX9"/>
    <mergeCell ref="DY9:EA9"/>
    <mergeCell ref="EB9:EC9"/>
    <mergeCell ref="EE9:ES9"/>
    <mergeCell ref="ET9:EV9"/>
    <mergeCell ref="EZ9:FB9"/>
    <mergeCell ref="DW2:FE2"/>
    <mergeCell ref="DW3:FE3"/>
    <mergeCell ref="CS53:DE53"/>
    <mergeCell ref="DF53:DR53"/>
    <mergeCell ref="DS53:EE53"/>
    <mergeCell ref="EF53:ER53"/>
    <mergeCell ref="ES53:FE53"/>
    <mergeCell ref="EL7:FE7"/>
    <mergeCell ref="DW7:EI7"/>
    <mergeCell ref="ES12:FE13"/>
    <mergeCell ref="DW4:FE4"/>
    <mergeCell ref="DW5:FE5"/>
    <mergeCell ref="DW6:FE6"/>
    <mergeCell ref="EW9:EY9"/>
    <mergeCell ref="CH12:CL12"/>
    <mergeCell ref="AW11:CR11"/>
    <mergeCell ref="BI12:CD12"/>
    <mergeCell ref="AY12:BE12"/>
    <mergeCell ref="CP12:CX12"/>
    <mergeCell ref="BF12:BH12"/>
    <mergeCell ref="CE12:CG12"/>
    <mergeCell ref="CM12:CO12"/>
    <mergeCell ref="CS11:CU11"/>
    <mergeCell ref="ES19:FE19"/>
    <mergeCell ref="ES20:FE20"/>
    <mergeCell ref="A22:FE22"/>
    <mergeCell ref="A15:AA15"/>
    <mergeCell ref="AB16:DP16"/>
    <mergeCell ref="K19:DP19"/>
    <mergeCell ref="BG14:BJ14"/>
    <mergeCell ref="CL14:CO14"/>
    <mergeCell ref="A29:BW29"/>
    <mergeCell ref="BX29:CE29"/>
    <mergeCell ref="CF29:CR29"/>
    <mergeCell ref="BK14:BM14"/>
    <mergeCell ref="BN14:BO14"/>
    <mergeCell ref="BQ14:CE14"/>
    <mergeCell ref="CF14:CH14"/>
    <mergeCell ref="CF27:CR27"/>
    <mergeCell ref="A24:BW26"/>
    <mergeCell ref="DF29:DR29"/>
    <mergeCell ref="DS29:EE29"/>
    <mergeCell ref="EF29:ER29"/>
    <mergeCell ref="CI14:CK14"/>
    <mergeCell ref="EF27:ER27"/>
    <mergeCell ref="DS27:EE27"/>
    <mergeCell ref="EL25:EN25"/>
    <mergeCell ref="EO25:ER25"/>
    <mergeCell ref="EF26:ER26"/>
    <mergeCell ref="DO25:DR25"/>
    <mergeCell ref="ES29:FE29"/>
    <mergeCell ref="A30:BW30"/>
    <mergeCell ref="BX30:CE30"/>
    <mergeCell ref="CF30:CR30"/>
    <mergeCell ref="CS30:DE30"/>
    <mergeCell ref="DF30:DR30"/>
    <mergeCell ref="DS30:EE30"/>
    <mergeCell ref="EF30:ER30"/>
    <mergeCell ref="ES30:FE30"/>
    <mergeCell ref="CS29:DE29"/>
    <mergeCell ref="A31:BW31"/>
    <mergeCell ref="BX31:CE31"/>
    <mergeCell ref="CF31:CR31"/>
    <mergeCell ref="CS31:DE31"/>
    <mergeCell ref="DF59:DR59"/>
    <mergeCell ref="DS59:EE59"/>
    <mergeCell ref="DF31:DR31"/>
    <mergeCell ref="DS31:EE31"/>
    <mergeCell ref="A45:BW45"/>
    <mergeCell ref="BX45:CE45"/>
    <mergeCell ref="BX59:CE59"/>
    <mergeCell ref="CF59:CR59"/>
    <mergeCell ref="CS59:DE59"/>
    <mergeCell ref="DS36:EE36"/>
    <mergeCell ref="EF36:ER36"/>
    <mergeCell ref="ES31:FE31"/>
    <mergeCell ref="EF59:ER59"/>
    <mergeCell ref="CF45:CR45"/>
    <mergeCell ref="DF46:DR46"/>
    <mergeCell ref="DS46:EE46"/>
    <mergeCell ref="BX35:CE35"/>
    <mergeCell ref="CF35:CR35"/>
    <mergeCell ref="A34:BW34"/>
    <mergeCell ref="BX34:CE34"/>
    <mergeCell ref="CF34:CR34"/>
    <mergeCell ref="EF31:ER31"/>
    <mergeCell ref="DF32:DR33"/>
    <mergeCell ref="DS32:EE33"/>
    <mergeCell ref="EF32:ER33"/>
    <mergeCell ref="EF35:ER35"/>
    <mergeCell ref="CS34:DE34"/>
    <mergeCell ref="ES32:FE33"/>
    <mergeCell ref="DF34:DR34"/>
    <mergeCell ref="DS34:EE34"/>
    <mergeCell ref="EF34:ER34"/>
    <mergeCell ref="ES34:FE34"/>
    <mergeCell ref="CS32:DE33"/>
    <mergeCell ref="A32:BW32"/>
    <mergeCell ref="A36:BW36"/>
    <mergeCell ref="BX36:CE36"/>
    <mergeCell ref="CF36:CR36"/>
    <mergeCell ref="BX53:CE53"/>
    <mergeCell ref="CF53:CR53"/>
    <mergeCell ref="A33:BW33"/>
    <mergeCell ref="BX32:CE33"/>
    <mergeCell ref="CF32:CR33"/>
    <mergeCell ref="A35:BW35"/>
    <mergeCell ref="CS35:DE35"/>
    <mergeCell ref="DF35:DR35"/>
    <mergeCell ref="DS35:EE35"/>
    <mergeCell ref="ES36:FE36"/>
    <mergeCell ref="DF36:DR36"/>
    <mergeCell ref="ES35:FE35"/>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DF38:DR39"/>
    <mergeCell ref="DS38:EE39"/>
    <mergeCell ref="EF38:ER39"/>
    <mergeCell ref="ES38:FE39"/>
    <mergeCell ref="A40:BW40"/>
    <mergeCell ref="BX40:CE40"/>
    <mergeCell ref="CF40:CR40"/>
    <mergeCell ref="CS40:DE40"/>
    <mergeCell ref="DF40:DR40"/>
    <mergeCell ref="DS40:EE40"/>
    <mergeCell ref="EF40:ER40"/>
    <mergeCell ref="ES40:FE40"/>
    <mergeCell ref="DS43:EE43"/>
    <mergeCell ref="EF43:ER43"/>
    <mergeCell ref="A41:BW41"/>
    <mergeCell ref="BX41:CE42"/>
    <mergeCell ref="CF41:CR42"/>
    <mergeCell ref="CS41:DE42"/>
    <mergeCell ref="A42:BW42"/>
    <mergeCell ref="DF41:DR42"/>
    <mergeCell ref="EF47:ER48"/>
    <mergeCell ref="ES47:FE48"/>
    <mergeCell ref="DS41:EE42"/>
    <mergeCell ref="EF41:ER42"/>
    <mergeCell ref="ES41:FE42"/>
    <mergeCell ref="A43:BW43"/>
    <mergeCell ref="BX43:CE43"/>
    <mergeCell ref="CF43:CR43"/>
    <mergeCell ref="CS43:DE43"/>
    <mergeCell ref="DF43:DR43"/>
    <mergeCell ref="EF49:ER49"/>
    <mergeCell ref="ES49:FE49"/>
    <mergeCell ref="ES43:FE43"/>
    <mergeCell ref="A47:BW47"/>
    <mergeCell ref="BX47:CE48"/>
    <mergeCell ref="CF47:CR48"/>
    <mergeCell ref="CS47:DE48"/>
    <mergeCell ref="A48:BW48"/>
    <mergeCell ref="DF47:DR48"/>
    <mergeCell ref="DS47:EE48"/>
    <mergeCell ref="A49:BW49"/>
    <mergeCell ref="BX49:CE49"/>
    <mergeCell ref="CF49:CR49"/>
    <mergeCell ref="CS49:DE49"/>
    <mergeCell ref="DF49:DR49"/>
    <mergeCell ref="DS49:E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A56:BW56"/>
    <mergeCell ref="BX56:CE56"/>
    <mergeCell ref="CF56:CR56"/>
    <mergeCell ref="CS56:DE56"/>
    <mergeCell ref="DF56:DR56"/>
    <mergeCell ref="DS56:EE56"/>
    <mergeCell ref="EF56:ER56"/>
    <mergeCell ref="ES56:FE56"/>
    <mergeCell ref="A53:BW53"/>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EF67:ER67"/>
    <mergeCell ref="ES67:FE67"/>
    <mergeCell ref="EF66:ER66"/>
    <mergeCell ref="ES66:FE66"/>
    <mergeCell ref="A66:BW66"/>
    <mergeCell ref="BX66:CE66"/>
    <mergeCell ref="CF66:CR66"/>
    <mergeCell ref="CS66:DE66"/>
    <mergeCell ref="DF66:DR66"/>
    <mergeCell ref="DS66:EE66"/>
    <mergeCell ref="A67:BW67"/>
    <mergeCell ref="BX67:CE67"/>
    <mergeCell ref="CF67:CR67"/>
    <mergeCell ref="CS67:DE67"/>
    <mergeCell ref="DF67:DR67"/>
    <mergeCell ref="DS67:E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DS89:EE89"/>
    <mergeCell ref="EF89:ER89"/>
    <mergeCell ref="ES89:FE89"/>
    <mergeCell ref="A88:BW88"/>
    <mergeCell ref="BX88:CE88"/>
    <mergeCell ref="CF88:CR88"/>
    <mergeCell ref="CS88:DE88"/>
    <mergeCell ref="DF88:DR88"/>
    <mergeCell ref="DS88:EE88"/>
    <mergeCell ref="CS90:DE90"/>
    <mergeCell ref="DF90:DR90"/>
    <mergeCell ref="DS90:EE90"/>
    <mergeCell ref="EF88:ER88"/>
    <mergeCell ref="ES88:FE88"/>
    <mergeCell ref="ES90:FE90"/>
    <mergeCell ref="A89:BW89"/>
    <mergeCell ref="BX89:CE89"/>
    <mergeCell ref="CF89:CR89"/>
    <mergeCell ref="CS89:DE89"/>
    <mergeCell ref="DF89:DR89"/>
    <mergeCell ref="EF90:ER90"/>
    <mergeCell ref="A105:FE105"/>
    <mergeCell ref="A98:FE98"/>
    <mergeCell ref="A100:FE100"/>
    <mergeCell ref="A101:FE101"/>
    <mergeCell ref="A102:FE102"/>
    <mergeCell ref="A90:BW90"/>
    <mergeCell ref="BX90:CE90"/>
    <mergeCell ref="CF90:CR90"/>
    <mergeCell ref="EF80:ER80"/>
    <mergeCell ref="ES80:FE80"/>
    <mergeCell ref="A80:BW80"/>
    <mergeCell ref="BX80:CE80"/>
    <mergeCell ref="CF80:CR80"/>
    <mergeCell ref="CS80:DE80"/>
    <mergeCell ref="DF80:DR80"/>
    <mergeCell ref="DS80:EE80"/>
    <mergeCell ref="A44:BW44"/>
    <mergeCell ref="BX44:CE44"/>
    <mergeCell ref="CF44:CR44"/>
    <mergeCell ref="CS44:DE44"/>
    <mergeCell ref="DF44:DR44"/>
    <mergeCell ref="DS44:EE44"/>
    <mergeCell ref="EF44:ER44"/>
    <mergeCell ref="ES44:FE44"/>
    <mergeCell ref="A54:BW54"/>
    <mergeCell ref="BX54:CE54"/>
    <mergeCell ref="CF54:CR54"/>
    <mergeCell ref="CS54:DE54"/>
    <mergeCell ref="DF54:DR54"/>
    <mergeCell ref="DS54:EE54"/>
    <mergeCell ref="EF54:ER54"/>
    <mergeCell ref="ES54:FE54"/>
    <mergeCell ref="EF55:ER55"/>
    <mergeCell ref="ES55:FE55"/>
    <mergeCell ref="A55:BW55"/>
    <mergeCell ref="BX55:CE55"/>
    <mergeCell ref="CF55:CR55"/>
    <mergeCell ref="CS55:DE55"/>
    <mergeCell ref="DF55:DR55"/>
    <mergeCell ref="DS55:EE55"/>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9" r:id="rId1"/>
  <headerFooter alignWithMargins="0">
    <oddHeader>&amp;R&amp;"Times New Roman,обычный"&amp;7
</oddHeader>
  </headerFooter>
</worksheet>
</file>

<file path=xl/worksheets/sheet10.xml><?xml version="1.0" encoding="utf-8"?>
<worksheet xmlns="http://schemas.openxmlformats.org/spreadsheetml/2006/main" xmlns:r="http://schemas.openxmlformats.org/officeDocument/2006/relationships">
  <dimension ref="A1:U143"/>
  <sheetViews>
    <sheetView zoomScalePageLayoutView="0" workbookViewId="0" topLeftCell="A41">
      <selection activeCell="B50" sqref="B50:D55"/>
    </sheetView>
  </sheetViews>
  <sheetFormatPr defaultColWidth="9.00390625" defaultRowHeight="12.75"/>
  <cols>
    <col min="1" max="1" width="4.75390625" style="0" customWidth="1"/>
    <col min="2" max="2" width="30.00390625" style="0" customWidth="1"/>
    <col min="3" max="3" width="14.125" style="0" customWidth="1"/>
    <col min="4" max="4" width="11.25390625" style="0" customWidth="1"/>
    <col min="5" max="5" width="14.75390625" style="0" customWidth="1"/>
    <col min="6" max="6" width="15.00390625" style="0" customWidth="1"/>
    <col min="7" max="7" width="15.125" style="0" customWidth="1"/>
    <col min="8" max="8" width="16.75390625" style="0" customWidth="1"/>
    <col min="9" max="9" width="14.375" style="0" customWidth="1"/>
    <col min="10" max="10" width="14.00390625" style="0" customWidth="1"/>
    <col min="11" max="11" width="16.25390625" style="0" customWidth="1"/>
    <col min="13" max="13" width="15.00390625" style="0" customWidth="1"/>
    <col min="14" max="14" width="15.125" style="0" customWidth="1"/>
    <col min="15" max="15" width="10.875" style="0" customWidth="1"/>
    <col min="16" max="16" width="11.625" style="0" bestFit="1" customWidth="1"/>
  </cols>
  <sheetData>
    <row r="1" spans="1:11" s="44" customFormat="1" ht="24" customHeight="1">
      <c r="A1" s="556" t="s">
        <v>355</v>
      </c>
      <c r="B1" s="556"/>
      <c r="C1" s="556"/>
      <c r="D1" s="556"/>
      <c r="E1" s="556"/>
      <c r="F1" s="556"/>
      <c r="G1" s="556"/>
      <c r="H1" s="556"/>
      <c r="I1" s="556"/>
      <c r="J1" s="556"/>
      <c r="K1" s="556"/>
    </row>
    <row r="2" spans="2:11" s="44" customFormat="1" ht="15">
      <c r="B2" s="45"/>
      <c r="C2" s="45"/>
      <c r="D2" s="45"/>
      <c r="E2" s="45"/>
      <c r="F2" s="45"/>
      <c r="G2" s="45"/>
      <c r="H2" s="45"/>
      <c r="I2" s="45"/>
      <c r="J2" s="45"/>
      <c r="K2" s="45"/>
    </row>
    <row r="3" spans="2:11" s="44" customFormat="1" ht="15">
      <c r="B3" s="45"/>
      <c r="C3" s="45"/>
      <c r="D3" s="45"/>
      <c r="E3" s="45"/>
      <c r="F3" s="45"/>
      <c r="G3" s="45"/>
      <c r="H3" s="45"/>
      <c r="I3" s="45"/>
      <c r="J3" s="45"/>
      <c r="K3" s="45"/>
    </row>
    <row r="4" spans="1:11" s="44" customFormat="1" ht="15">
      <c r="A4" s="557" t="s">
        <v>478</v>
      </c>
      <c r="B4" s="557"/>
      <c r="C4" s="557"/>
      <c r="D4" s="557"/>
      <c r="E4" s="557"/>
      <c r="F4" s="557"/>
      <c r="G4" s="557"/>
      <c r="H4" s="557"/>
      <c r="I4" s="557"/>
      <c r="J4" s="557"/>
      <c r="K4" s="557"/>
    </row>
    <row r="5" spans="2:11" s="44" customFormat="1" ht="15">
      <c r="B5" s="45"/>
      <c r="C5" s="45"/>
      <c r="D5" s="45"/>
      <c r="E5" s="45"/>
      <c r="F5" s="45"/>
      <c r="G5" s="45"/>
      <c r="H5" s="45"/>
      <c r="I5" s="45"/>
      <c r="J5" s="45"/>
      <c r="K5" s="45"/>
    </row>
    <row r="6" spans="1:11" s="44" customFormat="1" ht="15">
      <c r="A6" s="557" t="s">
        <v>356</v>
      </c>
      <c r="B6" s="557"/>
      <c r="C6" s="574">
        <v>1210376210</v>
      </c>
      <c r="D6" s="574"/>
      <c r="E6" s="45"/>
      <c r="F6" s="45"/>
      <c r="G6" s="45"/>
      <c r="H6" s="45"/>
      <c r="I6" s="45"/>
      <c r="J6" s="45"/>
      <c r="K6" s="45"/>
    </row>
    <row r="7" spans="2:11" s="44" customFormat="1" ht="15">
      <c r="B7" s="45"/>
      <c r="C7" s="45"/>
      <c r="D7" s="45"/>
      <c r="E7" s="45"/>
      <c r="F7" s="45"/>
      <c r="G7" s="45"/>
      <c r="H7" s="45"/>
      <c r="I7" s="45"/>
      <c r="J7" s="45"/>
      <c r="K7" s="45"/>
    </row>
    <row r="8" spans="1:11" s="44" customFormat="1" ht="15">
      <c r="A8" s="557" t="s">
        <v>358</v>
      </c>
      <c r="B8" s="557"/>
      <c r="C8" s="557"/>
      <c r="D8" s="575" t="s">
        <v>579</v>
      </c>
      <c r="E8" s="575"/>
      <c r="F8" s="575"/>
      <c r="G8" s="575"/>
      <c r="H8" s="45"/>
      <c r="I8" s="45"/>
      <c r="J8" s="45"/>
      <c r="K8" s="45"/>
    </row>
    <row r="9" spans="1:11" s="44" customFormat="1" ht="15">
      <c r="A9" s="82"/>
      <c r="B9" s="82"/>
      <c r="C9" s="82"/>
      <c r="D9" s="45"/>
      <c r="E9" s="45"/>
      <c r="F9" s="45"/>
      <c r="G9" s="45"/>
      <c r="H9" s="45"/>
      <c r="I9" s="45"/>
      <c r="J9" s="45"/>
      <c r="K9" s="45"/>
    </row>
    <row r="10" spans="1:11" s="44" customFormat="1" ht="15">
      <c r="A10" s="47" t="s">
        <v>360</v>
      </c>
      <c r="B10" s="48"/>
      <c r="C10" s="48"/>
      <c r="D10" s="48"/>
      <c r="E10" s="45"/>
      <c r="F10" s="45"/>
      <c r="G10" s="45"/>
      <c r="H10" s="45"/>
      <c r="I10" s="45"/>
      <c r="J10" s="45"/>
      <c r="K10" s="45"/>
    </row>
    <row r="11" spans="1:11" s="44" customFormat="1" ht="15">
      <c r="A11" s="47" t="s">
        <v>361</v>
      </c>
      <c r="B11" s="48"/>
      <c r="C11" s="48"/>
      <c r="D11" s="48"/>
      <c r="E11" s="45"/>
      <c r="F11" s="45"/>
      <c r="G11" s="45"/>
      <c r="H11" s="45"/>
      <c r="I11" s="45"/>
      <c r="J11" s="45"/>
      <c r="K11" s="45"/>
    </row>
    <row r="12" spans="2:11" s="44" customFormat="1" ht="15">
      <c r="B12" s="45"/>
      <c r="C12" s="45"/>
      <c r="D12" s="45"/>
      <c r="E12" s="45"/>
      <c r="F12" s="45"/>
      <c r="G12" s="45"/>
      <c r="H12" s="45"/>
      <c r="I12" s="45"/>
      <c r="J12" s="45"/>
      <c r="K12" s="45"/>
    </row>
    <row r="13" spans="1:11" s="49" customFormat="1" ht="25.5" customHeight="1">
      <c r="A13" s="566" t="s">
        <v>373</v>
      </c>
      <c r="B13" s="559" t="s">
        <v>362</v>
      </c>
      <c r="C13" s="559" t="s">
        <v>363</v>
      </c>
      <c r="D13" s="559" t="s">
        <v>364</v>
      </c>
      <c r="E13" s="559"/>
      <c r="F13" s="559"/>
      <c r="G13" s="559"/>
      <c r="H13" s="559" t="s">
        <v>365</v>
      </c>
      <c r="I13" s="559" t="s">
        <v>480</v>
      </c>
      <c r="J13" s="559" t="s">
        <v>479</v>
      </c>
      <c r="K13" s="559" t="s">
        <v>716</v>
      </c>
    </row>
    <row r="14" spans="1:11" s="49" customFormat="1" ht="12">
      <c r="A14" s="566"/>
      <c r="B14" s="559"/>
      <c r="C14" s="559"/>
      <c r="D14" s="566" t="s">
        <v>367</v>
      </c>
      <c r="E14" s="83" t="s">
        <v>48</v>
      </c>
      <c r="F14" s="83"/>
      <c r="G14" s="83"/>
      <c r="H14" s="559"/>
      <c r="I14" s="559"/>
      <c r="J14" s="559"/>
      <c r="K14" s="559"/>
    </row>
    <row r="15" spans="1:11" s="52" customFormat="1" ht="36">
      <c r="A15" s="566"/>
      <c r="B15" s="559"/>
      <c r="C15" s="559"/>
      <c r="D15" s="566"/>
      <c r="E15" s="84" t="s">
        <v>368</v>
      </c>
      <c r="F15" s="84" t="s">
        <v>369</v>
      </c>
      <c r="G15" s="84" t="s">
        <v>370</v>
      </c>
      <c r="H15" s="559"/>
      <c r="I15" s="559"/>
      <c r="J15" s="559"/>
      <c r="K15" s="559"/>
    </row>
    <row r="16" spans="1:13" s="81" customFormat="1" ht="15">
      <c r="A16" s="85">
        <v>1</v>
      </c>
      <c r="B16" s="85">
        <v>2</v>
      </c>
      <c r="C16" s="85">
        <v>3</v>
      </c>
      <c r="D16" s="85">
        <v>4</v>
      </c>
      <c r="E16" s="85">
        <v>5</v>
      </c>
      <c r="F16" s="85">
        <v>6</v>
      </c>
      <c r="G16" s="85">
        <v>7</v>
      </c>
      <c r="H16" s="85">
        <v>8</v>
      </c>
      <c r="I16" s="85">
        <v>9</v>
      </c>
      <c r="J16" s="85">
        <v>10</v>
      </c>
      <c r="K16" s="85">
        <v>11</v>
      </c>
      <c r="M16" s="147"/>
    </row>
    <row r="17" spans="1:13" s="134" customFormat="1" ht="15">
      <c r="A17" s="135"/>
      <c r="B17" s="135"/>
      <c r="C17" s="135"/>
      <c r="D17" s="135"/>
      <c r="E17" s="135"/>
      <c r="F17" s="135"/>
      <c r="G17" s="135"/>
      <c r="H17" s="135"/>
      <c r="I17" s="135"/>
      <c r="J17" s="135"/>
      <c r="K17" s="135"/>
      <c r="M17" s="147"/>
    </row>
    <row r="18" spans="1:13" s="132" customFormat="1" ht="15">
      <c r="A18" s="55"/>
      <c r="B18" s="56" t="s">
        <v>715</v>
      </c>
      <c r="C18" s="92"/>
      <c r="D18" s="92"/>
      <c r="E18" s="92"/>
      <c r="F18" s="92"/>
      <c r="G18" s="92"/>
      <c r="H18" s="92"/>
      <c r="I18" s="92"/>
      <c r="J18" s="92">
        <v>26248487</v>
      </c>
      <c r="K18" s="92">
        <v>26577035</v>
      </c>
      <c r="M18" s="147"/>
    </row>
    <row r="19" spans="1:13" s="132" customFormat="1" ht="24.75">
      <c r="A19" s="75" t="s">
        <v>457</v>
      </c>
      <c r="B19" s="51" t="s">
        <v>460</v>
      </c>
      <c r="C19" s="92">
        <v>3.5</v>
      </c>
      <c r="D19" s="92">
        <f>E19+F19+G19+H19</f>
        <v>53708.572</v>
      </c>
      <c r="E19" s="92">
        <v>49577.142</v>
      </c>
      <c r="F19" s="92">
        <v>0</v>
      </c>
      <c r="G19" s="92">
        <v>4131.43</v>
      </c>
      <c r="H19" s="92"/>
      <c r="I19" s="92">
        <f>C19*D19*7</f>
        <v>1315860.014</v>
      </c>
      <c r="J19" s="92"/>
      <c r="K19" s="92"/>
      <c r="M19" s="149">
        <f>I19/7</f>
        <v>187980.002</v>
      </c>
    </row>
    <row r="20" spans="1:14" s="132" customFormat="1" ht="15">
      <c r="A20" s="75" t="s">
        <v>458</v>
      </c>
      <c r="B20" s="51" t="s">
        <v>461</v>
      </c>
      <c r="C20" s="92">
        <v>42.95</v>
      </c>
      <c r="D20" s="92">
        <f>E20+F20+G20+H20</f>
        <v>31906.240039999997</v>
      </c>
      <c r="E20" s="92">
        <v>21099.98</v>
      </c>
      <c r="F20" s="92">
        <v>438.85</v>
      </c>
      <c r="G20" s="92">
        <v>10367.41004</v>
      </c>
      <c r="H20" s="92"/>
      <c r="I20" s="92">
        <f>C20*D20*7</f>
        <v>9592611.068025999</v>
      </c>
      <c r="J20" s="92"/>
      <c r="K20" s="92"/>
      <c r="M20" s="149">
        <f>I20/7</f>
        <v>1370373.0097179997</v>
      </c>
      <c r="N20" s="132">
        <v>20546150</v>
      </c>
    </row>
    <row r="21" spans="1:14" s="132" customFormat="1" ht="15">
      <c r="A21" s="75" t="s">
        <v>459</v>
      </c>
      <c r="B21" s="56" t="s">
        <v>462</v>
      </c>
      <c r="C21" s="92">
        <v>26.5</v>
      </c>
      <c r="D21" s="92">
        <f>E21+F21+G21+H21</f>
        <v>18784.791999999998</v>
      </c>
      <c r="E21" s="92">
        <v>15217.192</v>
      </c>
      <c r="F21" s="92">
        <v>97.13</v>
      </c>
      <c r="G21" s="92">
        <v>3470.47</v>
      </c>
      <c r="H21" s="92"/>
      <c r="I21" s="92">
        <f>C21*D21*7</f>
        <v>3484578.9159999997</v>
      </c>
      <c r="J21" s="92"/>
      <c r="K21" s="92"/>
      <c r="M21" s="149">
        <f>I21/7</f>
        <v>497796.98799999995</v>
      </c>
      <c r="N21" s="132">
        <f>2056150*7</f>
        <v>14393050</v>
      </c>
    </row>
    <row r="22" spans="1:14" s="132" customFormat="1" ht="15">
      <c r="A22" s="75"/>
      <c r="B22" s="56"/>
      <c r="C22" s="92"/>
      <c r="D22" s="92"/>
      <c r="E22" s="92"/>
      <c r="F22" s="92"/>
      <c r="G22" s="92"/>
      <c r="H22" s="92"/>
      <c r="I22" s="92"/>
      <c r="J22" s="92"/>
      <c r="K22" s="92"/>
      <c r="M22" s="149">
        <f>SUM(M19:M21)</f>
        <v>2056149.9997179997</v>
      </c>
      <c r="N22" s="149">
        <f>N21-I19-I20-I21</f>
        <v>0.0019740010611712933</v>
      </c>
    </row>
    <row r="23" spans="1:13" s="132" customFormat="1" ht="15">
      <c r="A23" s="55"/>
      <c r="B23" s="56" t="s">
        <v>718</v>
      </c>
      <c r="C23" s="92"/>
      <c r="D23" s="92"/>
      <c r="E23" s="92"/>
      <c r="F23" s="92"/>
      <c r="G23" s="92"/>
      <c r="H23" s="92"/>
      <c r="I23" s="92"/>
      <c r="J23" s="92"/>
      <c r="K23" s="92"/>
      <c r="M23" s="147"/>
    </row>
    <row r="24" spans="1:13" s="132" customFormat="1" ht="24.75">
      <c r="A24" s="75" t="s">
        <v>457</v>
      </c>
      <c r="B24" s="51" t="s">
        <v>460</v>
      </c>
      <c r="C24" s="92">
        <v>3.5</v>
      </c>
      <c r="D24" s="92">
        <f>E24+F24+G24+H24</f>
        <v>53708.572</v>
      </c>
      <c r="E24" s="92">
        <v>49577.142</v>
      </c>
      <c r="F24" s="92">
        <v>0</v>
      </c>
      <c r="G24" s="92">
        <v>4131.43</v>
      </c>
      <c r="H24" s="92"/>
      <c r="I24" s="92">
        <f>C24*D24</f>
        <v>187980.002</v>
      </c>
      <c r="J24" s="92"/>
      <c r="K24" s="92"/>
      <c r="M24" s="147" t="s">
        <v>719</v>
      </c>
    </row>
    <row r="25" spans="1:14" s="132" customFormat="1" ht="15">
      <c r="A25" s="75" t="s">
        <v>458</v>
      </c>
      <c r="B25" s="51" t="s">
        <v>461</v>
      </c>
      <c r="C25" s="92">
        <v>42.95</v>
      </c>
      <c r="D25" s="92">
        <f>E25+F25+G25+H25</f>
        <v>37125.611399999994</v>
      </c>
      <c r="E25" s="92">
        <v>21099.98</v>
      </c>
      <c r="F25" s="92">
        <v>438.85</v>
      </c>
      <c r="G25" s="92">
        <v>15586.7814</v>
      </c>
      <c r="H25" s="92"/>
      <c r="I25" s="92">
        <f>C25*D25</f>
        <v>1594545.0096299998</v>
      </c>
      <c r="J25" s="92"/>
      <c r="K25" s="92"/>
      <c r="M25" s="147">
        <v>224172</v>
      </c>
      <c r="N25" s="132">
        <v>2280322</v>
      </c>
    </row>
    <row r="26" spans="1:14" s="132" customFormat="1" ht="15">
      <c r="A26" s="75" t="s">
        <v>459</v>
      </c>
      <c r="B26" s="56" t="s">
        <v>462</v>
      </c>
      <c r="C26" s="92">
        <v>26.5</v>
      </c>
      <c r="D26" s="92">
        <f>E26+F26+G26+H26</f>
        <v>18784.791999999998</v>
      </c>
      <c r="E26" s="92">
        <v>15217.192</v>
      </c>
      <c r="F26" s="92">
        <v>97.13</v>
      </c>
      <c r="G26" s="92">
        <v>3470.47</v>
      </c>
      <c r="H26" s="92"/>
      <c r="I26" s="92">
        <f>C26*D26</f>
        <v>497796.98799999995</v>
      </c>
      <c r="J26" s="92"/>
      <c r="K26" s="92"/>
      <c r="M26" s="147"/>
      <c r="N26" s="149">
        <f>N25-I24-I25-I26</f>
        <v>0.0003700001980178058</v>
      </c>
    </row>
    <row r="27" spans="1:13" s="132" customFormat="1" ht="15">
      <c r="A27" s="133"/>
      <c r="B27" s="133"/>
      <c r="C27" s="108"/>
      <c r="D27" s="108"/>
      <c r="E27" s="108"/>
      <c r="F27" s="108"/>
      <c r="G27" s="108"/>
      <c r="H27" s="108"/>
      <c r="I27" s="108"/>
      <c r="J27" s="108"/>
      <c r="K27" s="108"/>
      <c r="M27" s="147"/>
    </row>
    <row r="28" spans="1:11" s="44" customFormat="1" ht="15">
      <c r="A28" s="55"/>
      <c r="B28" s="56" t="s">
        <v>720</v>
      </c>
      <c r="C28" s="92"/>
      <c r="D28" s="92"/>
      <c r="E28" s="92"/>
      <c r="F28" s="92"/>
      <c r="G28" s="92"/>
      <c r="H28" s="92"/>
      <c r="I28" s="92"/>
      <c r="J28" s="92"/>
      <c r="K28" s="92"/>
    </row>
    <row r="29" spans="1:13" s="44" customFormat="1" ht="24.75" customHeight="1">
      <c r="A29" s="75" t="s">
        <v>457</v>
      </c>
      <c r="B29" s="51" t="s">
        <v>460</v>
      </c>
      <c r="C29" s="92">
        <v>3.5</v>
      </c>
      <c r="D29" s="92">
        <f>E29+F29+G29+H29</f>
        <v>53708.572</v>
      </c>
      <c r="E29" s="92">
        <v>49577.142</v>
      </c>
      <c r="F29" s="92">
        <v>0</v>
      </c>
      <c r="G29" s="92">
        <v>4131.43</v>
      </c>
      <c r="H29" s="92"/>
      <c r="I29" s="92">
        <f>C29*D29*1</f>
        <v>187980.002</v>
      </c>
      <c r="J29" s="92"/>
      <c r="K29" s="92"/>
      <c r="M29" s="148">
        <f>I29</f>
        <v>187980.002</v>
      </c>
    </row>
    <row r="30" spans="1:14" s="44" customFormat="1" ht="19.5" customHeight="1">
      <c r="A30" s="75" t="s">
        <v>458</v>
      </c>
      <c r="B30" s="51" t="s">
        <v>461</v>
      </c>
      <c r="C30" s="92">
        <v>42.95</v>
      </c>
      <c r="D30" s="92">
        <f>E30+F30+G30+H30</f>
        <v>31906.239999999998</v>
      </c>
      <c r="E30" s="92">
        <v>21099.98</v>
      </c>
      <c r="F30" s="92">
        <v>438.85</v>
      </c>
      <c r="G30" s="92">
        <v>10367.41</v>
      </c>
      <c r="H30" s="92"/>
      <c r="I30" s="92">
        <f>C30*D30*1</f>
        <v>1370373.008</v>
      </c>
      <c r="J30" s="92"/>
      <c r="K30" s="92"/>
      <c r="M30" s="148">
        <f>I30</f>
        <v>1370373.008</v>
      </c>
      <c r="N30" s="148"/>
    </row>
    <row r="31" spans="1:14" s="44" customFormat="1" ht="15">
      <c r="A31" s="75" t="s">
        <v>459</v>
      </c>
      <c r="B31" s="56" t="s">
        <v>462</v>
      </c>
      <c r="C31" s="92">
        <v>26.5</v>
      </c>
      <c r="D31" s="92">
        <f>E31+F31+G31+H31</f>
        <v>18784.791999999998</v>
      </c>
      <c r="E31" s="92">
        <v>15217.192</v>
      </c>
      <c r="F31" s="92">
        <v>97.13</v>
      </c>
      <c r="G31" s="92">
        <v>3470.47</v>
      </c>
      <c r="H31" s="92"/>
      <c r="I31" s="92">
        <f>C31*D31*1</f>
        <v>497796.98799999995</v>
      </c>
      <c r="J31" s="92"/>
      <c r="K31" s="92"/>
      <c r="M31" s="148">
        <f>I31</f>
        <v>497796.98799999995</v>
      </c>
      <c r="N31" s="148"/>
    </row>
    <row r="32" spans="1:14" s="44" customFormat="1" ht="15">
      <c r="A32" s="75"/>
      <c r="B32" s="56"/>
      <c r="C32" s="92"/>
      <c r="D32" s="92"/>
      <c r="E32" s="92"/>
      <c r="F32" s="92"/>
      <c r="G32" s="92"/>
      <c r="H32" s="92"/>
      <c r="I32" s="92"/>
      <c r="J32" s="92"/>
      <c r="K32" s="92"/>
      <c r="M32" s="148">
        <f>SUM(M29:M31)</f>
        <v>2056149.998</v>
      </c>
      <c r="N32" s="148"/>
    </row>
    <row r="33" spans="1:14" s="44" customFormat="1" ht="15">
      <c r="A33" s="55"/>
      <c r="B33" s="56" t="s">
        <v>761</v>
      </c>
      <c r="C33" s="92"/>
      <c r="D33" s="92"/>
      <c r="E33" s="92"/>
      <c r="F33" s="92"/>
      <c r="G33" s="92"/>
      <c r="H33" s="92"/>
      <c r="I33" s="92"/>
      <c r="J33" s="92"/>
      <c r="K33" s="92"/>
      <c r="N33" s="148"/>
    </row>
    <row r="34" spans="1:17" s="44" customFormat="1" ht="24.75">
      <c r="A34" s="75" t="s">
        <v>457</v>
      </c>
      <c r="B34" s="51" t="s">
        <v>460</v>
      </c>
      <c r="C34" s="92">
        <v>3.5</v>
      </c>
      <c r="D34" s="92">
        <f>E34+F34+G34+H34</f>
        <v>53708.57</v>
      </c>
      <c r="E34" s="92">
        <v>49577.14</v>
      </c>
      <c r="F34" s="92">
        <v>0</v>
      </c>
      <c r="G34" s="92">
        <v>4131.43</v>
      </c>
      <c r="H34" s="92"/>
      <c r="I34" s="92">
        <f>C34*D34*2</f>
        <v>375959.99</v>
      </c>
      <c r="J34" s="92"/>
      <c r="K34" s="92"/>
      <c r="M34" s="44">
        <f>I34/2</f>
        <v>187979.995</v>
      </c>
      <c r="N34" s="148"/>
      <c r="Q34" s="44">
        <f>G34*C34</f>
        <v>14460.005000000001</v>
      </c>
    </row>
    <row r="35" spans="1:17" s="44" customFormat="1" ht="15">
      <c r="A35" s="75" t="s">
        <v>458</v>
      </c>
      <c r="B35" s="51" t="s">
        <v>461</v>
      </c>
      <c r="C35" s="92">
        <v>42.95</v>
      </c>
      <c r="D35" s="92">
        <f>E35+F35+G35+H35</f>
        <v>34192.61885</v>
      </c>
      <c r="E35" s="92">
        <f>21099.98*1.055</f>
        <v>22260.4789</v>
      </c>
      <c r="F35" s="92">
        <f>438.85*1.055</f>
        <v>462.98675</v>
      </c>
      <c r="G35" s="92">
        <v>11469.1532</v>
      </c>
      <c r="H35" s="92"/>
      <c r="I35" s="92">
        <f>C35*D35*2</f>
        <v>2937145.9592150003</v>
      </c>
      <c r="J35" s="92"/>
      <c r="K35" s="92"/>
      <c r="M35" s="44">
        <f>I35/2</f>
        <v>1468572.9796075001</v>
      </c>
      <c r="N35" s="148"/>
      <c r="O35" s="44">
        <v>1468573</v>
      </c>
      <c r="P35" s="44">
        <f>O35*2</f>
        <v>2937146</v>
      </c>
      <c r="Q35" s="44">
        <f>G35*C35</f>
        <v>492600.1299400001</v>
      </c>
    </row>
    <row r="36" spans="1:17" s="44" customFormat="1" ht="15">
      <c r="A36" s="75" t="s">
        <v>459</v>
      </c>
      <c r="B36" s="56" t="s">
        <v>462</v>
      </c>
      <c r="C36" s="92">
        <v>26.5</v>
      </c>
      <c r="D36" s="92">
        <f>E36+F36+G36+H36</f>
        <v>19346.567300000002</v>
      </c>
      <c r="E36" s="92">
        <f>16425.95*1.055</f>
        <v>17329.37725</v>
      </c>
      <c r="F36" s="92">
        <f>97.13*1.055</f>
        <v>102.47214999999998</v>
      </c>
      <c r="G36" s="92">
        <v>1914.7179</v>
      </c>
      <c r="H36" s="92"/>
      <c r="I36" s="92">
        <f>C36*D36*2</f>
        <v>1025368.0669000001</v>
      </c>
      <c r="J36" s="92"/>
      <c r="K36" s="92"/>
      <c r="M36" s="44">
        <f>I36/2</f>
        <v>512684.03345000005</v>
      </c>
      <c r="N36" s="148"/>
      <c r="P36" s="148">
        <f>P35-I35</f>
        <v>0.04078499972820282</v>
      </c>
      <c r="Q36" s="44">
        <f>G36*C36</f>
        <v>50740.02435</v>
      </c>
    </row>
    <row r="37" spans="1:17" s="44" customFormat="1" ht="15">
      <c r="A37" s="75"/>
      <c r="B37" s="56"/>
      <c r="C37" s="92"/>
      <c r="D37" s="92"/>
      <c r="E37" s="92"/>
      <c r="F37" s="92"/>
      <c r="G37" s="92"/>
      <c r="H37" s="92"/>
      <c r="I37" s="92"/>
      <c r="J37" s="92"/>
      <c r="K37" s="92"/>
      <c r="M37" s="44">
        <f>SUM(M34:M36)</f>
        <v>2169237.0080575002</v>
      </c>
      <c r="N37" s="148">
        <v>2169237</v>
      </c>
      <c r="O37" s="44">
        <f>N37*2</f>
        <v>4338474</v>
      </c>
      <c r="Q37" s="44">
        <f>SUM(Q34:Q36)</f>
        <v>557800.1592900001</v>
      </c>
    </row>
    <row r="38" spans="1:15" s="44" customFormat="1" ht="15">
      <c r="A38" s="55"/>
      <c r="B38" s="56" t="s">
        <v>721</v>
      </c>
      <c r="C38" s="92"/>
      <c r="D38" s="92"/>
      <c r="E38" s="92"/>
      <c r="F38" s="92"/>
      <c r="G38" s="92"/>
      <c r="H38" s="92"/>
      <c r="I38" s="92"/>
      <c r="J38" s="92"/>
      <c r="K38" s="92"/>
      <c r="N38" s="148"/>
      <c r="O38" s="148">
        <f>O37-I34-I35-I36</f>
        <v>-0.016115000587888062</v>
      </c>
    </row>
    <row r="39" spans="1:14" s="44" customFormat="1" ht="24.75">
      <c r="A39" s="75" t="s">
        <v>457</v>
      </c>
      <c r="B39" s="51" t="s">
        <v>460</v>
      </c>
      <c r="C39" s="92">
        <v>3.5</v>
      </c>
      <c r="D39" s="92">
        <f>E39+F39+G39+H39</f>
        <v>503.54</v>
      </c>
      <c r="E39" s="92">
        <v>503.54</v>
      </c>
      <c r="F39" s="92"/>
      <c r="G39" s="92"/>
      <c r="H39" s="92"/>
      <c r="I39" s="92">
        <f>C39*D39*1</f>
        <v>1762.39</v>
      </c>
      <c r="J39" s="92"/>
      <c r="K39" s="92"/>
      <c r="N39" s="148"/>
    </row>
    <row r="40" spans="1:14" s="44" customFormat="1" ht="15">
      <c r="A40" s="75" t="s">
        <v>458</v>
      </c>
      <c r="B40" s="51" t="s">
        <v>461</v>
      </c>
      <c r="C40" s="92">
        <v>42.95</v>
      </c>
      <c r="D40" s="92">
        <f>E40+F40+G40+H40</f>
        <v>571.5434</v>
      </c>
      <c r="E40" s="92">
        <v>571.5434</v>
      </c>
      <c r="F40" s="92"/>
      <c r="G40" s="92"/>
      <c r="H40" s="92"/>
      <c r="I40" s="92">
        <f>C40*D40*1</f>
        <v>24547.789030000004</v>
      </c>
      <c r="J40" s="92"/>
      <c r="K40" s="92"/>
      <c r="N40" s="148"/>
    </row>
    <row r="41" spans="1:14" s="44" customFormat="1" ht="15">
      <c r="A41" s="75" t="s">
        <v>459</v>
      </c>
      <c r="B41" s="56" t="s">
        <v>462</v>
      </c>
      <c r="C41" s="92">
        <v>26.5</v>
      </c>
      <c r="D41" s="92">
        <f>E41+F41+G41+H41</f>
        <v>503.54</v>
      </c>
      <c r="E41" s="92">
        <v>503.54</v>
      </c>
      <c r="F41" s="92"/>
      <c r="G41" s="92"/>
      <c r="H41" s="92"/>
      <c r="I41" s="92">
        <f>C41*D41*1</f>
        <v>13343.810000000001</v>
      </c>
      <c r="J41" s="92"/>
      <c r="K41" s="92"/>
      <c r="N41" s="148"/>
    </row>
    <row r="42" spans="1:14" s="44" customFormat="1" ht="15">
      <c r="A42" s="75"/>
      <c r="B42" s="56"/>
      <c r="C42" s="92"/>
      <c r="D42" s="92"/>
      <c r="E42" s="92"/>
      <c r="F42" s="92"/>
      <c r="G42" s="92"/>
      <c r="H42" s="92"/>
      <c r="I42" s="92"/>
      <c r="J42" s="92"/>
      <c r="K42" s="92"/>
      <c r="N42" s="148"/>
    </row>
    <row r="43" spans="1:11" s="44" customFormat="1" ht="15">
      <c r="A43" s="55"/>
      <c r="B43" s="57"/>
      <c r="C43" s="92"/>
      <c r="D43" s="92"/>
      <c r="E43" s="92"/>
      <c r="F43" s="92"/>
      <c r="G43" s="92"/>
      <c r="H43" s="92"/>
      <c r="I43" s="92">
        <v>-210500</v>
      </c>
      <c r="J43" s="92"/>
      <c r="K43" s="92"/>
    </row>
    <row r="44" spans="1:14" s="44" customFormat="1" ht="15">
      <c r="A44" s="551" t="s">
        <v>371</v>
      </c>
      <c r="B44" s="552"/>
      <c r="C44" s="137"/>
      <c r="D44" s="137"/>
      <c r="E44" s="137"/>
      <c r="F44" s="137"/>
      <c r="G44" s="137"/>
      <c r="H44" s="137"/>
      <c r="I44" s="97">
        <f>SUM(I18:I43)</f>
        <v>22897150.000801</v>
      </c>
      <c r="J44" s="97">
        <f>SUM(J18:J43)</f>
        <v>26248487</v>
      </c>
      <c r="K44" s="97">
        <f>SUM(K18:K43)</f>
        <v>26577035</v>
      </c>
      <c r="N44" s="44">
        <v>22897150</v>
      </c>
    </row>
    <row r="45" spans="2:16" s="44" customFormat="1" ht="15">
      <c r="B45" s="45"/>
      <c r="C45" s="45"/>
      <c r="D45" s="45"/>
      <c r="E45" s="45"/>
      <c r="F45" s="45"/>
      <c r="G45" s="45"/>
      <c r="H45" s="45"/>
      <c r="I45" s="45"/>
      <c r="J45" s="45"/>
      <c r="K45" s="45"/>
      <c r="N45" s="148">
        <f>N44-I44</f>
        <v>-0.0008010007441043854</v>
      </c>
      <c r="O45" s="148"/>
      <c r="P45" s="181">
        <f>N45/3/26.25</f>
        <v>-1.0171438020373148E-05</v>
      </c>
    </row>
    <row r="46" spans="1:11" s="44" customFormat="1" ht="44.25" customHeight="1">
      <c r="A46" s="567" t="s">
        <v>775</v>
      </c>
      <c r="B46" s="567"/>
      <c r="C46" s="567"/>
      <c r="D46" s="567"/>
      <c r="E46" s="567"/>
      <c r="F46" s="567"/>
      <c r="G46" s="567"/>
      <c r="H46" s="567"/>
      <c r="I46" s="45"/>
      <c r="J46" s="45"/>
      <c r="K46" s="45"/>
    </row>
    <row r="47" spans="2:11" s="44" customFormat="1" ht="15">
      <c r="B47" s="45"/>
      <c r="C47" s="45"/>
      <c r="D47" s="45"/>
      <c r="E47" s="45"/>
      <c r="F47" s="45"/>
      <c r="G47" s="45"/>
      <c r="H47" s="45"/>
      <c r="I47" s="45"/>
      <c r="J47" s="45"/>
      <c r="K47" s="45"/>
    </row>
    <row r="48" spans="1:11" s="44" customFormat="1" ht="48.75">
      <c r="A48" s="89" t="s">
        <v>373</v>
      </c>
      <c r="B48" s="568" t="s">
        <v>380</v>
      </c>
      <c r="C48" s="569"/>
      <c r="D48" s="570"/>
      <c r="E48" s="84" t="s">
        <v>381</v>
      </c>
      <c r="F48" s="84" t="s">
        <v>703</v>
      </c>
      <c r="G48" s="84" t="s">
        <v>717</v>
      </c>
      <c r="H48" s="84" t="s">
        <v>704</v>
      </c>
      <c r="I48" s="45"/>
      <c r="J48" s="45"/>
      <c r="K48" s="45"/>
    </row>
    <row r="49" spans="1:11" s="44" customFormat="1" ht="15">
      <c r="A49" s="85">
        <v>1</v>
      </c>
      <c r="B49" s="544">
        <v>2</v>
      </c>
      <c r="C49" s="571"/>
      <c r="D49" s="545"/>
      <c r="E49" s="85">
        <v>3</v>
      </c>
      <c r="F49" s="85">
        <v>4</v>
      </c>
      <c r="G49" s="85">
        <v>5</v>
      </c>
      <c r="H49" s="85">
        <v>6</v>
      </c>
      <c r="I49" s="45"/>
      <c r="J49" s="45"/>
      <c r="K49" s="45"/>
    </row>
    <row r="50" spans="1:11" s="44" customFormat="1" ht="30" customHeight="1">
      <c r="A50" s="55">
        <v>1</v>
      </c>
      <c r="B50" s="562" t="s">
        <v>770</v>
      </c>
      <c r="C50" s="563"/>
      <c r="D50" s="564"/>
      <c r="E50" s="92"/>
      <c r="F50" s="92">
        <f>F52</f>
        <v>6932295</v>
      </c>
      <c r="G50" s="92">
        <f>G52</f>
        <v>7874546</v>
      </c>
      <c r="H50" s="92">
        <f>H52</f>
        <v>7973111</v>
      </c>
      <c r="I50" s="45"/>
      <c r="J50" s="45"/>
      <c r="K50" s="45"/>
    </row>
    <row r="51" spans="1:11" s="44" customFormat="1" ht="21" customHeight="1">
      <c r="A51" s="55"/>
      <c r="B51" s="562" t="s">
        <v>48</v>
      </c>
      <c r="C51" s="563"/>
      <c r="D51" s="564"/>
      <c r="E51" s="92"/>
      <c r="F51" s="92"/>
      <c r="G51" s="92"/>
      <c r="H51" s="92"/>
      <c r="I51" s="45"/>
      <c r="J51" s="45"/>
      <c r="K51" s="45"/>
    </row>
    <row r="52" spans="1:11" s="44" customFormat="1" ht="21" customHeight="1">
      <c r="A52" s="61"/>
      <c r="B52" s="562" t="s">
        <v>769</v>
      </c>
      <c r="C52" s="563"/>
      <c r="D52" s="564"/>
      <c r="E52" s="92">
        <f>I44+F64</f>
        <v>23107650.000801</v>
      </c>
      <c r="F52" s="92">
        <f>ROUND(E52*0.3,0)</f>
        <v>6932295</v>
      </c>
      <c r="G52" s="92">
        <f>ROUND(J44*0.3,0)</f>
        <v>7874546</v>
      </c>
      <c r="H52" s="92">
        <f>ROUND(K44*0.3,0)</f>
        <v>7973111</v>
      </c>
      <c r="I52" s="45"/>
      <c r="J52" s="45"/>
      <c r="K52" s="45"/>
    </row>
    <row r="53" spans="1:11" s="44" customFormat="1" ht="23.25" customHeight="1">
      <c r="A53" s="55">
        <v>2</v>
      </c>
      <c r="B53" s="562" t="s">
        <v>776</v>
      </c>
      <c r="C53" s="563"/>
      <c r="D53" s="564"/>
      <c r="E53" s="92"/>
      <c r="F53" s="92">
        <f>F54+F55</f>
        <v>46215</v>
      </c>
      <c r="G53" s="92">
        <f>G54+G55</f>
        <v>52497</v>
      </c>
      <c r="H53" s="92">
        <f>H54+H55</f>
        <v>53153</v>
      </c>
      <c r="I53" s="45"/>
      <c r="J53" s="45"/>
      <c r="K53" s="45"/>
    </row>
    <row r="54" spans="1:11" s="44" customFormat="1" ht="19.5" customHeight="1">
      <c r="A54" s="55"/>
      <c r="B54" s="562" t="s">
        <v>48</v>
      </c>
      <c r="C54" s="563"/>
      <c r="D54" s="564"/>
      <c r="E54" s="92"/>
      <c r="F54" s="92"/>
      <c r="G54" s="92"/>
      <c r="H54" s="92"/>
      <c r="I54" s="45"/>
      <c r="J54" s="45"/>
      <c r="K54" s="45"/>
    </row>
    <row r="55" spans="1:11" s="44" customFormat="1" ht="39" customHeight="1">
      <c r="A55" s="55"/>
      <c r="B55" s="562" t="s">
        <v>768</v>
      </c>
      <c r="C55" s="563"/>
      <c r="D55" s="564"/>
      <c r="E55" s="92">
        <f>E52</f>
        <v>23107650.000801</v>
      </c>
      <c r="F55" s="92">
        <f>ROUND(E55*0.002,0)</f>
        <v>46215</v>
      </c>
      <c r="G55" s="92">
        <f>ROUND(J44*0.002,0)</f>
        <v>52497</v>
      </c>
      <c r="H55" s="92">
        <f>ROUND(K44*0.002,0)-1</f>
        <v>53153</v>
      </c>
      <c r="I55" s="45"/>
      <c r="J55" s="45"/>
      <c r="K55" s="45"/>
    </row>
    <row r="56" spans="1:11" s="44" customFormat="1" ht="15.75" customHeight="1">
      <c r="A56" s="55"/>
      <c r="B56" s="565" t="s">
        <v>371</v>
      </c>
      <c r="C56" s="565"/>
      <c r="D56" s="565"/>
      <c r="E56" s="97"/>
      <c r="F56" s="97">
        <f>F50+F53</f>
        <v>6978510</v>
      </c>
      <c r="G56" s="97">
        <f>G50+G53</f>
        <v>7927043</v>
      </c>
      <c r="H56" s="97">
        <f>H50+H53</f>
        <v>8026264</v>
      </c>
      <c r="I56" s="45"/>
      <c r="J56" s="45"/>
      <c r="K56" s="45"/>
    </row>
    <row r="57" spans="2:12" s="44" customFormat="1" ht="15">
      <c r="B57" s="45"/>
      <c r="C57" s="45"/>
      <c r="D57" s="45"/>
      <c r="E57" s="45"/>
      <c r="F57" s="45"/>
      <c r="G57" s="45"/>
      <c r="H57" s="45"/>
      <c r="I57" s="45"/>
      <c r="J57" s="161"/>
      <c r="K57" s="161"/>
      <c r="L57" s="148"/>
    </row>
    <row r="58" spans="1:11" s="58" customFormat="1" ht="14.25">
      <c r="A58" s="58" t="s">
        <v>388</v>
      </c>
      <c r="B58" s="48"/>
      <c r="C58" s="48"/>
      <c r="D58" s="48"/>
      <c r="E58" s="48"/>
      <c r="F58" s="48"/>
      <c r="G58" s="48"/>
      <c r="H58" s="48"/>
      <c r="I58" s="48"/>
      <c r="J58" s="48"/>
      <c r="K58" s="48"/>
    </row>
    <row r="59" spans="2:11" s="44" customFormat="1" ht="15">
      <c r="B59" s="45"/>
      <c r="C59" s="45"/>
      <c r="D59" s="45"/>
      <c r="E59" s="45"/>
      <c r="F59" s="45"/>
      <c r="G59" s="45"/>
      <c r="H59" s="45"/>
      <c r="I59" s="45"/>
      <c r="J59" s="45"/>
      <c r="K59" s="45"/>
    </row>
    <row r="60" spans="1:11" s="44" customFormat="1" ht="48.75" customHeight="1">
      <c r="A60" s="89" t="s">
        <v>373</v>
      </c>
      <c r="B60" s="568" t="s">
        <v>0</v>
      </c>
      <c r="C60" s="570"/>
      <c r="D60" s="136" t="s">
        <v>389</v>
      </c>
      <c r="E60" s="136" t="s">
        <v>390</v>
      </c>
      <c r="F60" s="136" t="s">
        <v>528</v>
      </c>
      <c r="G60" s="136" t="s">
        <v>529</v>
      </c>
      <c r="H60" s="136" t="s">
        <v>722</v>
      </c>
      <c r="I60" s="45"/>
      <c r="J60" s="45"/>
      <c r="K60" s="45"/>
    </row>
    <row r="61" spans="1:11" s="44" customFormat="1" ht="15">
      <c r="A61" s="85">
        <v>1</v>
      </c>
      <c r="B61" s="544">
        <v>2</v>
      </c>
      <c r="C61" s="545"/>
      <c r="D61" s="85">
        <v>3</v>
      </c>
      <c r="E61" s="85">
        <v>4</v>
      </c>
      <c r="F61" s="85">
        <v>5</v>
      </c>
      <c r="G61" s="85">
        <v>6</v>
      </c>
      <c r="H61" s="85">
        <v>7</v>
      </c>
      <c r="I61" s="45"/>
      <c r="J61" s="45"/>
      <c r="K61" s="45"/>
    </row>
    <row r="62" spans="1:11" s="44" customFormat="1" ht="15">
      <c r="A62" s="55">
        <v>1</v>
      </c>
      <c r="B62" s="542" t="s">
        <v>530</v>
      </c>
      <c r="C62" s="543"/>
      <c r="D62" s="57"/>
      <c r="E62" s="57"/>
      <c r="F62" s="92">
        <v>210500</v>
      </c>
      <c r="G62" s="92">
        <v>0</v>
      </c>
      <c r="H62" s="92">
        <v>0</v>
      </c>
      <c r="I62" s="45"/>
      <c r="J62" s="45"/>
      <c r="K62" s="45"/>
    </row>
    <row r="63" spans="1:11" s="44" customFormat="1" ht="15">
      <c r="A63" s="55"/>
      <c r="B63" s="544"/>
      <c r="C63" s="545"/>
      <c r="D63" s="57"/>
      <c r="E63" s="57"/>
      <c r="F63" s="92"/>
      <c r="G63" s="92"/>
      <c r="H63" s="92"/>
      <c r="I63" s="45"/>
      <c r="J63" s="45"/>
      <c r="K63" s="45"/>
    </row>
    <row r="64" spans="1:11" s="44" customFormat="1" ht="15">
      <c r="A64" s="55"/>
      <c r="B64" s="551" t="s">
        <v>371</v>
      </c>
      <c r="C64" s="552"/>
      <c r="D64" s="96"/>
      <c r="E64" s="96"/>
      <c r="F64" s="97">
        <f>SUM(F62:F63)</f>
        <v>210500</v>
      </c>
      <c r="G64" s="97">
        <f>SUM(G62:G63)</f>
        <v>0</v>
      </c>
      <c r="H64" s="97">
        <f>SUM(H62:H63)</f>
        <v>0</v>
      </c>
      <c r="I64" s="45"/>
      <c r="J64" s="45"/>
      <c r="K64" s="45"/>
    </row>
    <row r="65" spans="1:11" s="44" customFormat="1" ht="15">
      <c r="A65" s="142"/>
      <c r="B65" s="143"/>
      <c r="C65" s="143"/>
      <c r="D65" s="144"/>
      <c r="E65" s="144"/>
      <c r="F65" s="145"/>
      <c r="G65" s="145"/>
      <c r="H65" s="145"/>
      <c r="I65" s="45"/>
      <c r="J65" s="45"/>
      <c r="K65" s="45"/>
    </row>
    <row r="66" spans="1:11" s="44" customFormat="1" ht="15">
      <c r="A66" s="576" t="s">
        <v>400</v>
      </c>
      <c r="B66" s="576"/>
      <c r="C66" s="576"/>
      <c r="D66" s="576"/>
      <c r="E66" s="576"/>
      <c r="F66" s="45"/>
      <c r="G66" s="45"/>
      <c r="H66" s="45"/>
      <c r="I66" s="45"/>
      <c r="J66" s="45"/>
      <c r="K66" s="45"/>
    </row>
    <row r="67" spans="1:11" s="58" customFormat="1" ht="14.25">
      <c r="A67" s="58" t="s">
        <v>422</v>
      </c>
      <c r="B67" s="48"/>
      <c r="C67" s="48"/>
      <c r="D67" s="48"/>
      <c r="E67" s="48"/>
      <c r="F67" s="48"/>
      <c r="G67" s="48"/>
      <c r="H67" s="48"/>
      <c r="I67" s="48"/>
      <c r="J67" s="48"/>
      <c r="K67" s="48"/>
    </row>
    <row r="68" spans="2:11" s="44" customFormat="1" ht="15">
      <c r="B68" s="45"/>
      <c r="C68" s="45"/>
      <c r="D68" s="45"/>
      <c r="E68" s="45"/>
      <c r="F68" s="45"/>
      <c r="G68" s="45"/>
      <c r="H68" s="45"/>
      <c r="I68" s="45"/>
      <c r="J68" s="45"/>
      <c r="K68" s="45"/>
    </row>
    <row r="69" spans="1:11" s="44" customFormat="1" ht="24.75">
      <c r="A69" s="89" t="s">
        <v>373</v>
      </c>
      <c r="B69" s="553" t="s">
        <v>418</v>
      </c>
      <c r="C69" s="554"/>
      <c r="D69" s="84" t="s">
        <v>419</v>
      </c>
      <c r="E69" s="84" t="s">
        <v>420</v>
      </c>
      <c r="F69" s="198" t="s">
        <v>528</v>
      </c>
      <c r="G69" s="198" t="s">
        <v>529</v>
      </c>
      <c r="H69" s="198" t="s">
        <v>722</v>
      </c>
      <c r="I69" s="45"/>
      <c r="J69" s="45"/>
      <c r="K69" s="45"/>
    </row>
    <row r="70" spans="1:11" s="44" customFormat="1" ht="15">
      <c r="A70" s="85">
        <v>1</v>
      </c>
      <c r="B70" s="544">
        <v>2</v>
      </c>
      <c r="C70" s="545"/>
      <c r="D70" s="85">
        <v>3</v>
      </c>
      <c r="E70" s="85">
        <v>4</v>
      </c>
      <c r="F70" s="85">
        <v>5</v>
      </c>
      <c r="G70" s="85">
        <v>6</v>
      </c>
      <c r="H70" s="85">
        <v>7</v>
      </c>
      <c r="I70" s="45"/>
      <c r="J70" s="45"/>
      <c r="K70" s="45"/>
    </row>
    <row r="71" spans="1:11" s="44" customFormat="1" ht="15">
      <c r="A71" s="55">
        <v>1</v>
      </c>
      <c r="B71" s="542" t="s">
        <v>533</v>
      </c>
      <c r="C71" s="543"/>
      <c r="D71" s="57"/>
      <c r="E71" s="92"/>
      <c r="F71" s="92"/>
      <c r="G71" s="92"/>
      <c r="H71" s="92"/>
      <c r="I71" s="45"/>
      <c r="J71" s="45"/>
      <c r="K71" s="45"/>
    </row>
    <row r="72" spans="1:11" s="44" customFormat="1" ht="15">
      <c r="A72" s="55"/>
      <c r="B72" s="542" t="s">
        <v>723</v>
      </c>
      <c r="C72" s="543"/>
      <c r="D72" s="57">
        <v>1</v>
      </c>
      <c r="E72" s="92">
        <v>29913</v>
      </c>
      <c r="F72" s="92">
        <f>D72*E72</f>
        <v>29913</v>
      </c>
      <c r="G72" s="92">
        <f>F72</f>
        <v>29913</v>
      </c>
      <c r="H72" s="92">
        <f>G72</f>
        <v>29913</v>
      </c>
      <c r="I72" s="45"/>
      <c r="J72" s="45"/>
      <c r="K72" s="45"/>
    </row>
    <row r="73" spans="1:11" s="44" customFormat="1" ht="15">
      <c r="A73" s="55"/>
      <c r="B73" s="542" t="s">
        <v>724</v>
      </c>
      <c r="C73" s="543"/>
      <c r="D73" s="57"/>
      <c r="E73" s="92"/>
      <c r="F73" s="92"/>
      <c r="G73" s="92"/>
      <c r="H73" s="92"/>
      <c r="I73" s="45"/>
      <c r="J73" s="45"/>
      <c r="K73" s="45"/>
    </row>
    <row r="74" spans="1:11" s="44" customFormat="1" ht="15">
      <c r="A74" s="55"/>
      <c r="B74" s="551" t="s">
        <v>371</v>
      </c>
      <c r="C74" s="552"/>
      <c r="D74" s="96"/>
      <c r="E74" s="97"/>
      <c r="F74" s="97">
        <f>SUM(F71:F73)</f>
        <v>29913</v>
      </c>
      <c r="G74" s="97">
        <f>SUM(G71:G73)</f>
        <v>29913</v>
      </c>
      <c r="H74" s="97">
        <f>SUM(H71:H73)</f>
        <v>29913</v>
      </c>
      <c r="I74" s="45"/>
      <c r="J74" s="45"/>
      <c r="K74" s="45"/>
    </row>
    <row r="75" spans="2:11" s="44" customFormat="1" ht="15">
      <c r="B75" s="45"/>
      <c r="C75" s="45"/>
      <c r="D75" s="45"/>
      <c r="E75" s="45"/>
      <c r="F75" s="45"/>
      <c r="G75" s="45"/>
      <c r="H75" s="45"/>
      <c r="I75" s="45"/>
      <c r="J75" s="45"/>
      <c r="K75" s="45"/>
    </row>
    <row r="76" spans="1:11" s="58" customFormat="1" ht="14.25">
      <c r="A76" s="58" t="s">
        <v>423</v>
      </c>
      <c r="B76" s="48"/>
      <c r="C76" s="48"/>
      <c r="D76" s="48"/>
      <c r="E76" s="48"/>
      <c r="F76" s="48"/>
      <c r="G76" s="48"/>
      <c r="H76" s="48"/>
      <c r="I76" s="48"/>
      <c r="J76" s="48"/>
      <c r="K76" s="48"/>
    </row>
    <row r="77" spans="2:11" s="44" customFormat="1" ht="15">
      <c r="B77" s="45"/>
      <c r="C77" s="45"/>
      <c r="D77" s="45"/>
      <c r="E77" s="45"/>
      <c r="F77" s="45"/>
      <c r="G77" s="45"/>
      <c r="H77" s="45"/>
      <c r="I77" s="45"/>
      <c r="J77" s="45"/>
      <c r="K77" s="45"/>
    </row>
    <row r="78" spans="1:11" s="44" customFormat="1" ht="24.75">
      <c r="A78" s="89" t="s">
        <v>373</v>
      </c>
      <c r="B78" s="553" t="s">
        <v>418</v>
      </c>
      <c r="C78" s="554"/>
      <c r="D78" s="84" t="s">
        <v>419</v>
      </c>
      <c r="E78" s="84" t="s">
        <v>420</v>
      </c>
      <c r="F78" s="198" t="s">
        <v>528</v>
      </c>
      <c r="G78" s="198" t="s">
        <v>529</v>
      </c>
      <c r="H78" s="198" t="s">
        <v>722</v>
      </c>
      <c r="I78" s="45"/>
      <c r="J78" s="45"/>
      <c r="K78" s="45"/>
    </row>
    <row r="79" spans="1:11" s="44" customFormat="1" ht="15">
      <c r="A79" s="85">
        <v>1</v>
      </c>
      <c r="B79" s="544">
        <v>2</v>
      </c>
      <c r="C79" s="545"/>
      <c r="D79" s="85">
        <v>3</v>
      </c>
      <c r="E79" s="85">
        <v>4</v>
      </c>
      <c r="F79" s="85">
        <v>5</v>
      </c>
      <c r="G79" s="85">
        <v>6</v>
      </c>
      <c r="H79" s="85">
        <v>7</v>
      </c>
      <c r="I79" s="45"/>
      <c r="J79" s="45"/>
      <c r="K79" s="45"/>
    </row>
    <row r="80" spans="1:11" s="44" customFormat="1" ht="15">
      <c r="A80" s="138">
        <v>1</v>
      </c>
      <c r="B80" s="542" t="s">
        <v>534</v>
      </c>
      <c r="C80" s="543"/>
      <c r="D80" s="139">
        <v>6</v>
      </c>
      <c r="E80" s="108">
        <v>441</v>
      </c>
      <c r="F80" s="108">
        <f aca="true" t="shared" si="0" ref="F80:F125">D80*E80</f>
        <v>2646</v>
      </c>
      <c r="G80" s="108">
        <f aca="true" t="shared" si="1" ref="G80:H127">F80</f>
        <v>2646</v>
      </c>
      <c r="H80" s="108">
        <f t="shared" si="1"/>
        <v>2646</v>
      </c>
      <c r="I80" s="45"/>
      <c r="J80" s="45"/>
      <c r="K80" s="45"/>
    </row>
    <row r="81" spans="1:11" s="44" customFormat="1" ht="15">
      <c r="A81" s="138">
        <f>A80+1</f>
        <v>2</v>
      </c>
      <c r="B81" s="542" t="s">
        <v>535</v>
      </c>
      <c r="C81" s="543"/>
      <c r="D81" s="139">
        <v>6</v>
      </c>
      <c r="E81" s="108">
        <v>142.4</v>
      </c>
      <c r="F81" s="108">
        <f t="shared" si="0"/>
        <v>854.4000000000001</v>
      </c>
      <c r="G81" s="108">
        <f t="shared" si="1"/>
        <v>854.4000000000001</v>
      </c>
      <c r="H81" s="108">
        <f t="shared" si="1"/>
        <v>854.4000000000001</v>
      </c>
      <c r="I81" s="45"/>
      <c r="J81" s="45"/>
      <c r="K81" s="45"/>
    </row>
    <row r="82" spans="1:11" s="44" customFormat="1" ht="15">
      <c r="A82" s="199">
        <f aca="true" t="shared" si="2" ref="A82:A126">A81+1</f>
        <v>3</v>
      </c>
      <c r="B82" s="542" t="s">
        <v>536</v>
      </c>
      <c r="C82" s="543"/>
      <c r="D82" s="139">
        <v>6</v>
      </c>
      <c r="E82" s="108">
        <v>594.2</v>
      </c>
      <c r="F82" s="108">
        <f t="shared" si="0"/>
        <v>3565.2000000000003</v>
      </c>
      <c r="G82" s="108">
        <f t="shared" si="1"/>
        <v>3565.2000000000003</v>
      </c>
      <c r="H82" s="108">
        <f t="shared" si="1"/>
        <v>3565.2000000000003</v>
      </c>
      <c r="I82" s="45"/>
      <c r="J82" s="45"/>
      <c r="K82" s="45"/>
    </row>
    <row r="83" spans="1:11" s="44" customFormat="1" ht="15">
      <c r="A83" s="199">
        <f t="shared" si="2"/>
        <v>4</v>
      </c>
      <c r="B83" s="542" t="s">
        <v>537</v>
      </c>
      <c r="C83" s="543"/>
      <c r="D83" s="139">
        <v>6</v>
      </c>
      <c r="E83" s="108">
        <v>238.9</v>
      </c>
      <c r="F83" s="108">
        <f t="shared" si="0"/>
        <v>1433.4</v>
      </c>
      <c r="G83" s="108">
        <f t="shared" si="1"/>
        <v>1433.4</v>
      </c>
      <c r="H83" s="108">
        <f t="shared" si="1"/>
        <v>1433.4</v>
      </c>
      <c r="I83" s="45"/>
      <c r="J83" s="45"/>
      <c r="K83" s="45"/>
    </row>
    <row r="84" spans="1:11" s="44" customFormat="1" ht="15">
      <c r="A84" s="199">
        <f t="shared" si="2"/>
        <v>5</v>
      </c>
      <c r="B84" s="542" t="s">
        <v>538</v>
      </c>
      <c r="C84" s="543"/>
      <c r="D84" s="139">
        <v>6</v>
      </c>
      <c r="E84" s="108">
        <v>1447.2</v>
      </c>
      <c r="F84" s="108">
        <f t="shared" si="0"/>
        <v>8683.2</v>
      </c>
      <c r="G84" s="108">
        <f t="shared" si="1"/>
        <v>8683.2</v>
      </c>
      <c r="H84" s="108">
        <f t="shared" si="1"/>
        <v>8683.2</v>
      </c>
      <c r="I84" s="45"/>
      <c r="J84" s="45"/>
      <c r="K84" s="45"/>
    </row>
    <row r="85" spans="1:11" s="44" customFormat="1" ht="15">
      <c r="A85" s="199">
        <f t="shared" si="2"/>
        <v>6</v>
      </c>
      <c r="B85" s="542" t="s">
        <v>539</v>
      </c>
      <c r="C85" s="543"/>
      <c r="D85" s="139">
        <v>6</v>
      </c>
      <c r="E85" s="108">
        <v>457.5</v>
      </c>
      <c r="F85" s="108">
        <f t="shared" si="0"/>
        <v>2745</v>
      </c>
      <c r="G85" s="108">
        <f t="shared" si="1"/>
        <v>2745</v>
      </c>
      <c r="H85" s="108">
        <f t="shared" si="1"/>
        <v>2745</v>
      </c>
      <c r="I85" s="45"/>
      <c r="J85" s="45"/>
      <c r="K85" s="45"/>
    </row>
    <row r="86" spans="1:11" s="44" customFormat="1" ht="15">
      <c r="A86" s="199">
        <f t="shared" si="2"/>
        <v>7</v>
      </c>
      <c r="B86" s="542" t="s">
        <v>540</v>
      </c>
      <c r="C86" s="543"/>
      <c r="D86" s="139">
        <v>6</v>
      </c>
      <c r="E86" s="108">
        <v>169.6</v>
      </c>
      <c r="F86" s="108">
        <f t="shared" si="0"/>
        <v>1017.5999999999999</v>
      </c>
      <c r="G86" s="108">
        <f t="shared" si="1"/>
        <v>1017.5999999999999</v>
      </c>
      <c r="H86" s="108">
        <f t="shared" si="1"/>
        <v>1017.5999999999999</v>
      </c>
      <c r="I86" s="45"/>
      <c r="J86" s="45"/>
      <c r="K86" s="45"/>
    </row>
    <row r="87" spans="1:11" s="44" customFormat="1" ht="15">
      <c r="A87" s="199">
        <f t="shared" si="2"/>
        <v>8</v>
      </c>
      <c r="B87" s="542" t="s">
        <v>541</v>
      </c>
      <c r="C87" s="543"/>
      <c r="D87" s="139">
        <v>6</v>
      </c>
      <c r="E87" s="108">
        <v>504.7</v>
      </c>
      <c r="F87" s="108">
        <f t="shared" si="0"/>
        <v>3028.2</v>
      </c>
      <c r="G87" s="108">
        <f t="shared" si="1"/>
        <v>3028.2</v>
      </c>
      <c r="H87" s="108">
        <f t="shared" si="1"/>
        <v>3028.2</v>
      </c>
      <c r="I87" s="45"/>
      <c r="J87" s="45"/>
      <c r="K87" s="45"/>
    </row>
    <row r="88" spans="1:11" s="44" customFormat="1" ht="15">
      <c r="A88" s="199">
        <f t="shared" si="2"/>
        <v>9</v>
      </c>
      <c r="B88" s="542" t="s">
        <v>542</v>
      </c>
      <c r="C88" s="543"/>
      <c r="D88" s="139">
        <v>6</v>
      </c>
      <c r="E88" s="108">
        <v>625.4</v>
      </c>
      <c r="F88" s="108">
        <f t="shared" si="0"/>
        <v>3752.3999999999996</v>
      </c>
      <c r="G88" s="108">
        <f t="shared" si="1"/>
        <v>3752.3999999999996</v>
      </c>
      <c r="H88" s="108">
        <f t="shared" si="1"/>
        <v>3752.3999999999996</v>
      </c>
      <c r="I88" s="45"/>
      <c r="J88" s="45"/>
      <c r="K88" s="45"/>
    </row>
    <row r="89" spans="1:11" s="44" customFormat="1" ht="15">
      <c r="A89" s="199">
        <f t="shared" si="2"/>
        <v>10</v>
      </c>
      <c r="B89" s="542" t="s">
        <v>543</v>
      </c>
      <c r="C89" s="543"/>
      <c r="D89" s="139">
        <v>6</v>
      </c>
      <c r="E89" s="108">
        <v>114.4</v>
      </c>
      <c r="F89" s="108">
        <f t="shared" si="0"/>
        <v>686.4000000000001</v>
      </c>
      <c r="G89" s="108">
        <f t="shared" si="1"/>
        <v>686.4000000000001</v>
      </c>
      <c r="H89" s="108">
        <f t="shared" si="1"/>
        <v>686.4000000000001</v>
      </c>
      <c r="I89" s="45"/>
      <c r="J89" s="45"/>
      <c r="K89" s="45"/>
    </row>
    <row r="90" spans="1:11" s="44" customFormat="1" ht="15">
      <c r="A90" s="199">
        <f t="shared" si="2"/>
        <v>11</v>
      </c>
      <c r="B90" s="542" t="s">
        <v>544</v>
      </c>
      <c r="C90" s="543"/>
      <c r="D90" s="139">
        <v>6</v>
      </c>
      <c r="E90" s="108">
        <v>345.6</v>
      </c>
      <c r="F90" s="108">
        <f t="shared" si="0"/>
        <v>2073.6000000000004</v>
      </c>
      <c r="G90" s="108">
        <f t="shared" si="1"/>
        <v>2073.6000000000004</v>
      </c>
      <c r="H90" s="108">
        <f t="shared" si="1"/>
        <v>2073.6000000000004</v>
      </c>
      <c r="I90" s="45"/>
      <c r="J90" s="45"/>
      <c r="K90" s="45"/>
    </row>
    <row r="91" spans="1:11" s="44" customFormat="1" ht="15">
      <c r="A91" s="199">
        <f t="shared" si="2"/>
        <v>12</v>
      </c>
      <c r="B91" s="542" t="s">
        <v>545</v>
      </c>
      <c r="C91" s="543"/>
      <c r="D91" s="139">
        <v>6</v>
      </c>
      <c r="E91" s="108">
        <v>1760.6</v>
      </c>
      <c r="F91" s="108">
        <f t="shared" si="0"/>
        <v>10563.599999999999</v>
      </c>
      <c r="G91" s="108">
        <f t="shared" si="1"/>
        <v>10563.599999999999</v>
      </c>
      <c r="H91" s="108">
        <f t="shared" si="1"/>
        <v>10563.599999999999</v>
      </c>
      <c r="I91" s="45"/>
      <c r="J91" s="45"/>
      <c r="K91" s="45"/>
    </row>
    <row r="92" spans="1:11" s="44" customFormat="1" ht="15">
      <c r="A92" s="199">
        <f t="shared" si="2"/>
        <v>13</v>
      </c>
      <c r="B92" s="542" t="s">
        <v>576</v>
      </c>
      <c r="C92" s="543"/>
      <c r="D92" s="139">
        <v>6</v>
      </c>
      <c r="E92" s="108">
        <v>213.4</v>
      </c>
      <c r="F92" s="108">
        <f t="shared" si="0"/>
        <v>1280.4</v>
      </c>
      <c r="G92" s="108">
        <f t="shared" si="1"/>
        <v>1280.4</v>
      </c>
      <c r="H92" s="108">
        <f t="shared" si="1"/>
        <v>1280.4</v>
      </c>
      <c r="I92" s="45"/>
      <c r="J92" s="45"/>
      <c r="K92" s="45"/>
    </row>
    <row r="93" spans="1:11" s="44" customFormat="1" ht="15">
      <c r="A93" s="199">
        <f t="shared" si="2"/>
        <v>14</v>
      </c>
      <c r="B93" s="542" t="s">
        <v>546</v>
      </c>
      <c r="C93" s="543"/>
      <c r="D93" s="139">
        <v>6</v>
      </c>
      <c r="E93" s="108">
        <v>121</v>
      </c>
      <c r="F93" s="108">
        <f t="shared" si="0"/>
        <v>726</v>
      </c>
      <c r="G93" s="108">
        <f t="shared" si="1"/>
        <v>726</v>
      </c>
      <c r="H93" s="108">
        <f t="shared" si="1"/>
        <v>726</v>
      </c>
      <c r="I93" s="45"/>
      <c r="J93" s="45"/>
      <c r="K93" s="45"/>
    </row>
    <row r="94" spans="1:11" s="44" customFormat="1" ht="15">
      <c r="A94" s="199">
        <f t="shared" si="2"/>
        <v>15</v>
      </c>
      <c r="B94" s="542" t="s">
        <v>547</v>
      </c>
      <c r="C94" s="543"/>
      <c r="D94" s="139">
        <v>6</v>
      </c>
      <c r="E94" s="108">
        <v>140.9</v>
      </c>
      <c r="F94" s="108">
        <f t="shared" si="0"/>
        <v>845.4000000000001</v>
      </c>
      <c r="G94" s="108">
        <f t="shared" si="1"/>
        <v>845.4000000000001</v>
      </c>
      <c r="H94" s="108">
        <f t="shared" si="1"/>
        <v>845.4000000000001</v>
      </c>
      <c r="I94" s="45"/>
      <c r="J94" s="45"/>
      <c r="K94" s="45"/>
    </row>
    <row r="95" spans="1:11" s="44" customFormat="1" ht="15">
      <c r="A95" s="199">
        <f t="shared" si="2"/>
        <v>16</v>
      </c>
      <c r="B95" s="542" t="s">
        <v>548</v>
      </c>
      <c r="C95" s="543"/>
      <c r="D95" s="139">
        <v>6</v>
      </c>
      <c r="E95" s="108">
        <v>814.7</v>
      </c>
      <c r="F95" s="108">
        <f t="shared" si="0"/>
        <v>4888.200000000001</v>
      </c>
      <c r="G95" s="108">
        <f t="shared" si="1"/>
        <v>4888.200000000001</v>
      </c>
      <c r="H95" s="108">
        <f t="shared" si="1"/>
        <v>4888.200000000001</v>
      </c>
      <c r="I95" s="45"/>
      <c r="J95" s="45"/>
      <c r="K95" s="45"/>
    </row>
    <row r="96" spans="1:11" s="44" customFormat="1" ht="15">
      <c r="A96" s="199">
        <f t="shared" si="2"/>
        <v>17</v>
      </c>
      <c r="B96" s="542" t="s">
        <v>549</v>
      </c>
      <c r="C96" s="543"/>
      <c r="D96" s="139">
        <v>6</v>
      </c>
      <c r="E96" s="108">
        <v>665.6</v>
      </c>
      <c r="F96" s="108">
        <f t="shared" si="0"/>
        <v>3993.6000000000004</v>
      </c>
      <c r="G96" s="108">
        <f t="shared" si="1"/>
        <v>3993.6000000000004</v>
      </c>
      <c r="H96" s="108">
        <f t="shared" si="1"/>
        <v>3993.6000000000004</v>
      </c>
      <c r="I96" s="45"/>
      <c r="J96" s="45"/>
      <c r="K96" s="45"/>
    </row>
    <row r="97" spans="1:11" s="44" customFormat="1" ht="15">
      <c r="A97" s="199">
        <f t="shared" si="2"/>
        <v>18</v>
      </c>
      <c r="B97" s="542" t="s">
        <v>550</v>
      </c>
      <c r="C97" s="543"/>
      <c r="D97" s="139">
        <v>6</v>
      </c>
      <c r="E97" s="108">
        <v>463.8</v>
      </c>
      <c r="F97" s="108">
        <f t="shared" si="0"/>
        <v>2782.8</v>
      </c>
      <c r="G97" s="108">
        <f t="shared" si="1"/>
        <v>2782.8</v>
      </c>
      <c r="H97" s="108">
        <f t="shared" si="1"/>
        <v>2782.8</v>
      </c>
      <c r="I97" s="45"/>
      <c r="J97" s="45"/>
      <c r="K97" s="45"/>
    </row>
    <row r="98" spans="1:11" s="44" customFormat="1" ht="15">
      <c r="A98" s="199">
        <f t="shared" si="2"/>
        <v>19</v>
      </c>
      <c r="B98" s="542" t="s">
        <v>551</v>
      </c>
      <c r="C98" s="543"/>
      <c r="D98" s="139">
        <v>6</v>
      </c>
      <c r="E98" s="108">
        <v>496.5</v>
      </c>
      <c r="F98" s="108">
        <f t="shared" si="0"/>
        <v>2979</v>
      </c>
      <c r="G98" s="108">
        <f t="shared" si="1"/>
        <v>2979</v>
      </c>
      <c r="H98" s="108">
        <f t="shared" si="1"/>
        <v>2979</v>
      </c>
      <c r="I98" s="45"/>
      <c r="J98" s="45"/>
      <c r="K98" s="45"/>
    </row>
    <row r="99" spans="1:11" s="44" customFormat="1" ht="15">
      <c r="A99" s="199">
        <f t="shared" si="2"/>
        <v>20</v>
      </c>
      <c r="B99" s="542" t="s">
        <v>552</v>
      </c>
      <c r="C99" s="543"/>
      <c r="D99" s="139">
        <v>6</v>
      </c>
      <c r="E99" s="108">
        <v>261.1</v>
      </c>
      <c r="F99" s="108">
        <f t="shared" si="0"/>
        <v>1566.6000000000001</v>
      </c>
      <c r="G99" s="108">
        <f t="shared" si="1"/>
        <v>1566.6000000000001</v>
      </c>
      <c r="H99" s="108">
        <f t="shared" si="1"/>
        <v>1566.6000000000001</v>
      </c>
      <c r="I99" s="45"/>
      <c r="J99" s="45"/>
      <c r="K99" s="45"/>
    </row>
    <row r="100" spans="1:11" s="44" customFormat="1" ht="15">
      <c r="A100" s="199">
        <f t="shared" si="2"/>
        <v>21</v>
      </c>
      <c r="B100" s="542" t="s">
        <v>553</v>
      </c>
      <c r="C100" s="543"/>
      <c r="D100" s="139">
        <v>6</v>
      </c>
      <c r="E100" s="108">
        <v>445.8</v>
      </c>
      <c r="F100" s="108">
        <f t="shared" si="0"/>
        <v>2674.8</v>
      </c>
      <c r="G100" s="108">
        <f t="shared" si="1"/>
        <v>2674.8</v>
      </c>
      <c r="H100" s="108">
        <f t="shared" si="1"/>
        <v>2674.8</v>
      </c>
      <c r="I100" s="45"/>
      <c r="J100" s="45"/>
      <c r="K100" s="45"/>
    </row>
    <row r="101" spans="1:11" s="44" customFormat="1" ht="15">
      <c r="A101" s="199">
        <f t="shared" si="2"/>
        <v>22</v>
      </c>
      <c r="B101" s="542" t="s">
        <v>554</v>
      </c>
      <c r="C101" s="543"/>
      <c r="D101" s="139">
        <v>6</v>
      </c>
      <c r="E101" s="108">
        <v>626.4</v>
      </c>
      <c r="F101" s="108">
        <f t="shared" si="0"/>
        <v>3758.3999999999996</v>
      </c>
      <c r="G101" s="108">
        <f t="shared" si="1"/>
        <v>3758.3999999999996</v>
      </c>
      <c r="H101" s="108">
        <f t="shared" si="1"/>
        <v>3758.3999999999996</v>
      </c>
      <c r="I101" s="45"/>
      <c r="J101" s="45"/>
      <c r="K101" s="45"/>
    </row>
    <row r="102" spans="1:11" s="44" customFormat="1" ht="15">
      <c r="A102" s="199">
        <f t="shared" si="2"/>
        <v>23</v>
      </c>
      <c r="B102" s="542" t="s">
        <v>555</v>
      </c>
      <c r="C102" s="543"/>
      <c r="D102" s="139">
        <v>6</v>
      </c>
      <c r="E102" s="108">
        <v>450</v>
      </c>
      <c r="F102" s="108">
        <f t="shared" si="0"/>
        <v>2700</v>
      </c>
      <c r="G102" s="108">
        <f t="shared" si="1"/>
        <v>2700</v>
      </c>
      <c r="H102" s="108">
        <f t="shared" si="1"/>
        <v>2700</v>
      </c>
      <c r="I102" s="45"/>
      <c r="J102" s="45"/>
      <c r="K102" s="45"/>
    </row>
    <row r="103" spans="1:11" s="44" customFormat="1" ht="15">
      <c r="A103" s="199">
        <f t="shared" si="2"/>
        <v>24</v>
      </c>
      <c r="B103" s="542" t="s">
        <v>556</v>
      </c>
      <c r="C103" s="543"/>
      <c r="D103" s="139">
        <v>6</v>
      </c>
      <c r="E103" s="108">
        <v>328</v>
      </c>
      <c r="F103" s="108">
        <f t="shared" si="0"/>
        <v>1968</v>
      </c>
      <c r="G103" s="108">
        <f t="shared" si="1"/>
        <v>1968</v>
      </c>
      <c r="H103" s="108">
        <f t="shared" si="1"/>
        <v>1968</v>
      </c>
      <c r="I103" s="45"/>
      <c r="J103" s="45"/>
      <c r="K103" s="45"/>
    </row>
    <row r="104" spans="1:11" s="44" customFormat="1" ht="15">
      <c r="A104" s="199">
        <f t="shared" si="2"/>
        <v>25</v>
      </c>
      <c r="B104" s="542" t="s">
        <v>557</v>
      </c>
      <c r="C104" s="543"/>
      <c r="D104" s="139">
        <v>6</v>
      </c>
      <c r="E104" s="108">
        <v>260</v>
      </c>
      <c r="F104" s="108">
        <f t="shared" si="0"/>
        <v>1560</v>
      </c>
      <c r="G104" s="108">
        <f t="shared" si="1"/>
        <v>1560</v>
      </c>
      <c r="H104" s="108">
        <f t="shared" si="1"/>
        <v>1560</v>
      </c>
      <c r="I104" s="45"/>
      <c r="J104" s="45"/>
      <c r="K104" s="45"/>
    </row>
    <row r="105" spans="1:11" s="44" customFormat="1" ht="15">
      <c r="A105" s="199">
        <f t="shared" si="2"/>
        <v>26</v>
      </c>
      <c r="B105" s="542" t="s">
        <v>558</v>
      </c>
      <c r="C105" s="543"/>
      <c r="D105" s="139">
        <v>6</v>
      </c>
      <c r="E105" s="108">
        <v>260</v>
      </c>
      <c r="F105" s="108">
        <f t="shared" si="0"/>
        <v>1560</v>
      </c>
      <c r="G105" s="108">
        <f t="shared" si="1"/>
        <v>1560</v>
      </c>
      <c r="H105" s="108">
        <f t="shared" si="1"/>
        <v>1560</v>
      </c>
      <c r="I105" s="45"/>
      <c r="J105" s="45"/>
      <c r="K105" s="45"/>
    </row>
    <row r="106" spans="1:11" s="44" customFormat="1" ht="15">
      <c r="A106" s="199">
        <f t="shared" si="2"/>
        <v>27</v>
      </c>
      <c r="B106" s="542" t="s">
        <v>559</v>
      </c>
      <c r="C106" s="543"/>
      <c r="D106" s="139">
        <v>6</v>
      </c>
      <c r="E106" s="108">
        <v>259.1</v>
      </c>
      <c r="F106" s="108">
        <f t="shared" si="0"/>
        <v>1554.6000000000001</v>
      </c>
      <c r="G106" s="108">
        <f t="shared" si="1"/>
        <v>1554.6000000000001</v>
      </c>
      <c r="H106" s="108">
        <f t="shared" si="1"/>
        <v>1554.6000000000001</v>
      </c>
      <c r="I106" s="45"/>
      <c r="J106" s="45"/>
      <c r="K106" s="45"/>
    </row>
    <row r="107" spans="1:11" s="44" customFormat="1" ht="15">
      <c r="A107" s="199">
        <f t="shared" si="2"/>
        <v>28</v>
      </c>
      <c r="B107" s="542" t="s">
        <v>560</v>
      </c>
      <c r="C107" s="543"/>
      <c r="D107" s="139">
        <v>6</v>
      </c>
      <c r="E107" s="108">
        <v>157.2</v>
      </c>
      <c r="F107" s="108">
        <f t="shared" si="0"/>
        <v>943.1999999999999</v>
      </c>
      <c r="G107" s="108">
        <f t="shared" si="1"/>
        <v>943.1999999999999</v>
      </c>
      <c r="H107" s="108">
        <f t="shared" si="1"/>
        <v>943.1999999999999</v>
      </c>
      <c r="I107" s="45"/>
      <c r="J107" s="45"/>
      <c r="K107" s="45"/>
    </row>
    <row r="108" spans="1:11" s="44" customFormat="1" ht="15">
      <c r="A108" s="199">
        <f t="shared" si="2"/>
        <v>29</v>
      </c>
      <c r="B108" s="542" t="s">
        <v>561</v>
      </c>
      <c r="C108" s="543"/>
      <c r="D108" s="139">
        <v>5</v>
      </c>
      <c r="E108" s="108">
        <v>1484.4</v>
      </c>
      <c r="F108" s="108">
        <f t="shared" si="0"/>
        <v>7422</v>
      </c>
      <c r="G108" s="108">
        <f t="shared" si="1"/>
        <v>7422</v>
      </c>
      <c r="H108" s="108">
        <f t="shared" si="1"/>
        <v>7422</v>
      </c>
      <c r="I108" s="45"/>
      <c r="J108" s="45"/>
      <c r="K108" s="45"/>
    </row>
    <row r="109" spans="1:11" s="44" customFormat="1" ht="15">
      <c r="A109" s="199">
        <f t="shared" si="2"/>
        <v>30</v>
      </c>
      <c r="B109" s="542" t="s">
        <v>562</v>
      </c>
      <c r="C109" s="543"/>
      <c r="D109" s="139">
        <v>6</v>
      </c>
      <c r="E109" s="108">
        <v>70.4</v>
      </c>
      <c r="F109" s="108">
        <f t="shared" si="0"/>
        <v>422.40000000000003</v>
      </c>
      <c r="G109" s="108">
        <f t="shared" si="1"/>
        <v>422.40000000000003</v>
      </c>
      <c r="H109" s="108">
        <f t="shared" si="1"/>
        <v>422.40000000000003</v>
      </c>
      <c r="I109" s="45"/>
      <c r="J109" s="45"/>
      <c r="K109" s="45"/>
    </row>
    <row r="110" spans="1:11" s="44" customFormat="1" ht="15">
      <c r="A110" s="199">
        <f t="shared" si="2"/>
        <v>31</v>
      </c>
      <c r="B110" s="542" t="s">
        <v>563</v>
      </c>
      <c r="C110" s="543"/>
      <c r="D110" s="139">
        <v>6</v>
      </c>
      <c r="E110" s="108">
        <v>142.4</v>
      </c>
      <c r="F110" s="108">
        <f t="shared" si="0"/>
        <v>854.4000000000001</v>
      </c>
      <c r="G110" s="108">
        <f t="shared" si="1"/>
        <v>854.4000000000001</v>
      </c>
      <c r="H110" s="108">
        <f t="shared" si="1"/>
        <v>854.4000000000001</v>
      </c>
      <c r="I110" s="45"/>
      <c r="J110" s="45"/>
      <c r="K110" s="45"/>
    </row>
    <row r="111" spans="1:11" s="44" customFormat="1" ht="15">
      <c r="A111" s="199">
        <f t="shared" si="2"/>
        <v>32</v>
      </c>
      <c r="B111" s="542" t="s">
        <v>578</v>
      </c>
      <c r="C111" s="543"/>
      <c r="D111" s="139">
        <v>6</v>
      </c>
      <c r="E111" s="108">
        <v>140.9</v>
      </c>
      <c r="F111" s="108">
        <f t="shared" si="0"/>
        <v>845.4000000000001</v>
      </c>
      <c r="G111" s="108">
        <f t="shared" si="1"/>
        <v>845.4000000000001</v>
      </c>
      <c r="H111" s="108">
        <f t="shared" si="1"/>
        <v>845.4000000000001</v>
      </c>
      <c r="I111" s="45"/>
      <c r="J111" s="45"/>
      <c r="K111" s="45"/>
    </row>
    <row r="112" spans="1:11" s="44" customFormat="1" ht="15">
      <c r="A112" s="199">
        <f t="shared" si="2"/>
        <v>33</v>
      </c>
      <c r="B112" s="542" t="s">
        <v>564</v>
      </c>
      <c r="C112" s="543"/>
      <c r="D112" s="139">
        <v>6</v>
      </c>
      <c r="E112" s="108">
        <v>146.2</v>
      </c>
      <c r="F112" s="108">
        <f t="shared" si="0"/>
        <v>877.1999999999999</v>
      </c>
      <c r="G112" s="108">
        <f t="shared" si="1"/>
        <v>877.1999999999999</v>
      </c>
      <c r="H112" s="108">
        <f t="shared" si="1"/>
        <v>877.1999999999999</v>
      </c>
      <c r="I112" s="45"/>
      <c r="J112" s="45"/>
      <c r="K112" s="45"/>
    </row>
    <row r="113" spans="1:11" s="44" customFormat="1" ht="15">
      <c r="A113" s="199">
        <f t="shared" si="2"/>
        <v>34</v>
      </c>
      <c r="B113" s="542" t="s">
        <v>565</v>
      </c>
      <c r="C113" s="543"/>
      <c r="D113" s="139">
        <v>6</v>
      </c>
      <c r="E113" s="108">
        <v>113.1</v>
      </c>
      <c r="F113" s="108">
        <f t="shared" si="0"/>
        <v>678.5999999999999</v>
      </c>
      <c r="G113" s="108">
        <f t="shared" si="1"/>
        <v>678.5999999999999</v>
      </c>
      <c r="H113" s="108">
        <f t="shared" si="1"/>
        <v>678.5999999999999</v>
      </c>
      <c r="I113" s="45"/>
      <c r="J113" s="45"/>
      <c r="K113" s="45"/>
    </row>
    <row r="114" spans="1:11" s="44" customFormat="1" ht="15">
      <c r="A114" s="199">
        <f t="shared" si="2"/>
        <v>35</v>
      </c>
      <c r="B114" s="542" t="s">
        <v>566</v>
      </c>
      <c r="C114" s="543"/>
      <c r="D114" s="139">
        <v>6</v>
      </c>
      <c r="E114" s="108">
        <v>121</v>
      </c>
      <c r="F114" s="108">
        <f t="shared" si="0"/>
        <v>726</v>
      </c>
      <c r="G114" s="108">
        <f t="shared" si="1"/>
        <v>726</v>
      </c>
      <c r="H114" s="108">
        <f t="shared" si="1"/>
        <v>726</v>
      </c>
      <c r="I114" s="45"/>
      <c r="J114" s="45"/>
      <c r="K114" s="45"/>
    </row>
    <row r="115" spans="1:11" s="44" customFormat="1" ht="15">
      <c r="A115" s="199">
        <f t="shared" si="2"/>
        <v>36</v>
      </c>
      <c r="B115" s="542" t="s">
        <v>577</v>
      </c>
      <c r="C115" s="543"/>
      <c r="D115" s="139">
        <v>6</v>
      </c>
      <c r="E115" s="108">
        <v>102.8</v>
      </c>
      <c r="F115" s="108">
        <f t="shared" si="0"/>
        <v>616.8</v>
      </c>
      <c r="G115" s="108">
        <f t="shared" si="1"/>
        <v>616.8</v>
      </c>
      <c r="H115" s="108">
        <f t="shared" si="1"/>
        <v>616.8</v>
      </c>
      <c r="I115" s="45"/>
      <c r="J115" s="45"/>
      <c r="K115" s="45"/>
    </row>
    <row r="116" spans="1:11" s="44" customFormat="1" ht="15">
      <c r="A116" s="199">
        <f t="shared" si="2"/>
        <v>37</v>
      </c>
      <c r="B116" s="542" t="s">
        <v>567</v>
      </c>
      <c r="C116" s="543"/>
      <c r="D116" s="139">
        <v>6</v>
      </c>
      <c r="E116" s="108">
        <v>101.3</v>
      </c>
      <c r="F116" s="108">
        <f t="shared" si="0"/>
        <v>607.8</v>
      </c>
      <c r="G116" s="108">
        <f t="shared" si="1"/>
        <v>607.8</v>
      </c>
      <c r="H116" s="108">
        <f t="shared" si="1"/>
        <v>607.8</v>
      </c>
      <c r="I116" s="45"/>
      <c r="J116" s="45"/>
      <c r="K116" s="45"/>
    </row>
    <row r="117" spans="1:11" s="44" customFormat="1" ht="15">
      <c r="A117" s="199">
        <f t="shared" si="2"/>
        <v>38</v>
      </c>
      <c r="B117" s="542" t="s">
        <v>568</v>
      </c>
      <c r="C117" s="543"/>
      <c r="D117" s="139">
        <v>6</v>
      </c>
      <c r="E117" s="108">
        <v>130.9</v>
      </c>
      <c r="F117" s="108">
        <f t="shared" si="0"/>
        <v>785.4000000000001</v>
      </c>
      <c r="G117" s="108">
        <f t="shared" si="1"/>
        <v>785.4000000000001</v>
      </c>
      <c r="H117" s="108">
        <f t="shared" si="1"/>
        <v>785.4000000000001</v>
      </c>
      <c r="I117" s="45"/>
      <c r="J117" s="45"/>
      <c r="K117" s="45"/>
    </row>
    <row r="118" spans="1:11" s="44" customFormat="1" ht="15">
      <c r="A118" s="199">
        <f t="shared" si="2"/>
        <v>39</v>
      </c>
      <c r="B118" s="542" t="s">
        <v>569</v>
      </c>
      <c r="C118" s="543"/>
      <c r="D118" s="139">
        <v>6</v>
      </c>
      <c r="E118" s="108">
        <v>116</v>
      </c>
      <c r="F118" s="108">
        <f t="shared" si="0"/>
        <v>696</v>
      </c>
      <c r="G118" s="108">
        <f t="shared" si="1"/>
        <v>696</v>
      </c>
      <c r="H118" s="108">
        <f t="shared" si="1"/>
        <v>696</v>
      </c>
      <c r="I118" s="45"/>
      <c r="J118" s="45"/>
      <c r="K118" s="45"/>
    </row>
    <row r="119" spans="1:11" s="44" customFormat="1" ht="15">
      <c r="A119" s="199">
        <f t="shared" si="2"/>
        <v>40</v>
      </c>
      <c r="B119" s="542" t="s">
        <v>570</v>
      </c>
      <c r="C119" s="543"/>
      <c r="D119" s="139">
        <v>8</v>
      </c>
      <c r="E119" s="108">
        <v>43.2</v>
      </c>
      <c r="F119" s="108">
        <f t="shared" si="0"/>
        <v>345.6</v>
      </c>
      <c r="G119" s="108">
        <f t="shared" si="1"/>
        <v>345.6</v>
      </c>
      <c r="H119" s="108">
        <f t="shared" si="1"/>
        <v>345.6</v>
      </c>
      <c r="I119" s="45"/>
      <c r="J119" s="45"/>
      <c r="K119" s="45"/>
    </row>
    <row r="120" spans="1:11" s="44" customFormat="1" ht="15">
      <c r="A120" s="199">
        <f t="shared" si="2"/>
        <v>41</v>
      </c>
      <c r="B120" s="542" t="s">
        <v>566</v>
      </c>
      <c r="C120" s="543"/>
      <c r="D120" s="139">
        <v>8</v>
      </c>
      <c r="E120" s="108">
        <v>121</v>
      </c>
      <c r="F120" s="108">
        <f t="shared" si="0"/>
        <v>968</v>
      </c>
      <c r="G120" s="108">
        <f t="shared" si="1"/>
        <v>968</v>
      </c>
      <c r="H120" s="108">
        <f t="shared" si="1"/>
        <v>968</v>
      </c>
      <c r="I120" s="45"/>
      <c r="J120" s="45"/>
      <c r="K120" s="45"/>
    </row>
    <row r="121" spans="1:11" s="44" customFormat="1" ht="15">
      <c r="A121" s="199">
        <f t="shared" si="2"/>
        <v>42</v>
      </c>
      <c r="B121" s="542" t="s">
        <v>571</v>
      </c>
      <c r="C121" s="543"/>
      <c r="D121" s="139">
        <v>8</v>
      </c>
      <c r="E121" s="108">
        <v>62.4</v>
      </c>
      <c r="F121" s="108">
        <f t="shared" si="0"/>
        <v>499.2</v>
      </c>
      <c r="G121" s="108">
        <f t="shared" si="1"/>
        <v>499.2</v>
      </c>
      <c r="H121" s="108">
        <f t="shared" si="1"/>
        <v>499.2</v>
      </c>
      <c r="I121" s="45"/>
      <c r="J121" s="45"/>
      <c r="K121" s="45"/>
    </row>
    <row r="122" spans="1:11" s="44" customFormat="1" ht="15">
      <c r="A122" s="199">
        <f t="shared" si="2"/>
        <v>43</v>
      </c>
      <c r="B122" s="542" t="s">
        <v>572</v>
      </c>
      <c r="C122" s="543"/>
      <c r="D122" s="139">
        <v>8</v>
      </c>
      <c r="E122" s="108">
        <v>147.3</v>
      </c>
      <c r="F122" s="108">
        <f t="shared" si="0"/>
        <v>1178.4</v>
      </c>
      <c r="G122" s="108">
        <f t="shared" si="1"/>
        <v>1178.4</v>
      </c>
      <c r="H122" s="108">
        <f t="shared" si="1"/>
        <v>1178.4</v>
      </c>
      <c r="I122" s="45"/>
      <c r="J122" s="45"/>
      <c r="K122" s="45"/>
    </row>
    <row r="123" spans="1:11" s="44" customFormat="1" ht="15">
      <c r="A123" s="199">
        <f t="shared" si="2"/>
        <v>44</v>
      </c>
      <c r="B123" s="542" t="s">
        <v>573</v>
      </c>
      <c r="C123" s="543"/>
      <c r="D123" s="139">
        <v>5</v>
      </c>
      <c r="E123" s="108">
        <v>2115.7</v>
      </c>
      <c r="F123" s="108">
        <f t="shared" si="0"/>
        <v>10578.5</v>
      </c>
      <c r="G123" s="108">
        <f t="shared" si="1"/>
        <v>10578.5</v>
      </c>
      <c r="H123" s="108">
        <f t="shared" si="1"/>
        <v>10578.5</v>
      </c>
      <c r="I123" s="45"/>
      <c r="J123" s="45"/>
      <c r="K123" s="45"/>
    </row>
    <row r="124" spans="1:11" s="44" customFormat="1" ht="15">
      <c r="A124" s="199">
        <f t="shared" si="2"/>
        <v>45</v>
      </c>
      <c r="B124" s="542" t="s">
        <v>574</v>
      </c>
      <c r="C124" s="543"/>
      <c r="D124" s="139">
        <v>5</v>
      </c>
      <c r="E124" s="108">
        <v>554.8</v>
      </c>
      <c r="F124" s="108">
        <f t="shared" si="0"/>
        <v>2774</v>
      </c>
      <c r="G124" s="108">
        <f t="shared" si="1"/>
        <v>2774</v>
      </c>
      <c r="H124" s="108">
        <f t="shared" si="1"/>
        <v>2774</v>
      </c>
      <c r="I124" s="45"/>
      <c r="J124" s="45"/>
      <c r="K124" s="45"/>
    </row>
    <row r="125" spans="1:11" s="44" customFormat="1" ht="15">
      <c r="A125" s="199">
        <f t="shared" si="2"/>
        <v>46</v>
      </c>
      <c r="B125" s="542" t="s">
        <v>575</v>
      </c>
      <c r="C125" s="543"/>
      <c r="D125" s="139">
        <v>5</v>
      </c>
      <c r="E125" s="108">
        <v>106.4</v>
      </c>
      <c r="F125" s="108">
        <f t="shared" si="0"/>
        <v>532</v>
      </c>
      <c r="G125" s="108">
        <f t="shared" si="1"/>
        <v>532</v>
      </c>
      <c r="H125" s="108">
        <f t="shared" si="1"/>
        <v>532</v>
      </c>
      <c r="I125" s="45"/>
      <c r="J125" s="45"/>
      <c r="K125" s="45"/>
    </row>
    <row r="126" spans="1:11" s="44" customFormat="1" ht="15">
      <c r="A126" s="199">
        <f t="shared" si="2"/>
        <v>47</v>
      </c>
      <c r="B126" s="542" t="s">
        <v>725</v>
      </c>
      <c r="C126" s="543"/>
      <c r="D126" s="199">
        <v>1</v>
      </c>
      <c r="E126" s="108">
        <v>836.3</v>
      </c>
      <c r="F126" s="108">
        <f>D126*E126</f>
        <v>836.3</v>
      </c>
      <c r="G126" s="108">
        <f>F126</f>
        <v>836.3</v>
      </c>
      <c r="H126" s="108">
        <f>G126</f>
        <v>836.3</v>
      </c>
      <c r="I126" s="45"/>
      <c r="J126" s="45"/>
      <c r="K126" s="45"/>
    </row>
    <row r="127" spans="1:11" s="44" customFormat="1" ht="15">
      <c r="A127" s="55"/>
      <c r="B127" s="551" t="s">
        <v>371</v>
      </c>
      <c r="C127" s="552"/>
      <c r="D127" s="96"/>
      <c r="E127" s="96"/>
      <c r="F127" s="97">
        <f>SUM(F80:F126)</f>
        <v>109073.99999999999</v>
      </c>
      <c r="G127" s="97">
        <f t="shared" si="1"/>
        <v>109073.99999999999</v>
      </c>
      <c r="H127" s="97">
        <f t="shared" si="1"/>
        <v>109073.99999999999</v>
      </c>
      <c r="I127" s="45"/>
      <c r="J127" s="45"/>
      <c r="K127" s="45"/>
    </row>
    <row r="128" spans="2:11" s="44" customFormat="1" ht="15">
      <c r="B128" s="45"/>
      <c r="C128" s="45"/>
      <c r="D128" s="45"/>
      <c r="E128" s="45"/>
      <c r="F128" s="45"/>
      <c r="G128" s="45"/>
      <c r="H128" s="45"/>
      <c r="I128" s="45"/>
      <c r="J128" s="161"/>
      <c r="K128" s="45"/>
    </row>
    <row r="129" spans="1:11" s="44" customFormat="1" ht="15">
      <c r="A129" s="62"/>
      <c r="B129" s="548" t="s">
        <v>424</v>
      </c>
      <c r="C129" s="549"/>
      <c r="D129" s="549"/>
      <c r="E129" s="550"/>
      <c r="F129" s="95">
        <f>I44+F56+F64+F74+F127</f>
        <v>30225147.000801</v>
      </c>
      <c r="G129" s="95">
        <f>J44+G56+G64+G74+G127</f>
        <v>34314517</v>
      </c>
      <c r="H129" s="95">
        <f>K44+H56+H64+H74+H127</f>
        <v>34742286</v>
      </c>
      <c r="I129" s="45"/>
      <c r="J129" s="45"/>
      <c r="K129" s="45"/>
    </row>
    <row r="130" spans="2:12" s="44" customFormat="1" ht="15">
      <c r="B130" s="45"/>
      <c r="C130" s="45"/>
      <c r="D130" s="45"/>
      <c r="E130" s="45"/>
      <c r="F130" s="45"/>
      <c r="G130" s="45"/>
      <c r="H130" s="45"/>
      <c r="I130" s="45"/>
      <c r="J130" s="161"/>
      <c r="K130" s="161"/>
      <c r="L130" s="148"/>
    </row>
    <row r="131" spans="1:21" s="160" customFormat="1" ht="20.25" customHeight="1">
      <c r="A131" s="521" t="s">
        <v>196</v>
      </c>
      <c r="B131" s="521"/>
      <c r="C131" s="521"/>
      <c r="D131" s="509" t="s">
        <v>472</v>
      </c>
      <c r="E131" s="509"/>
      <c r="F131" s="98"/>
      <c r="G131" s="99"/>
      <c r="H131" s="509" t="s">
        <v>470</v>
      </c>
      <c r="I131" s="509"/>
      <c r="J131" s="38"/>
      <c r="K131" s="38"/>
      <c r="L131" s="38"/>
      <c r="M131" s="38"/>
      <c r="N131" s="38"/>
      <c r="O131" s="38"/>
      <c r="P131" s="38"/>
      <c r="Q131" s="38"/>
      <c r="R131" s="38"/>
      <c r="S131" s="38"/>
      <c r="T131" s="38"/>
      <c r="U131" s="87"/>
    </row>
    <row r="132" spans="1:21" s="160" customFormat="1" ht="20.25" customHeight="1">
      <c r="A132" s="546" t="s">
        <v>197</v>
      </c>
      <c r="B132" s="546"/>
      <c r="C132" s="546"/>
      <c r="D132" s="547" t="s">
        <v>425</v>
      </c>
      <c r="E132" s="547"/>
      <c r="F132" s="100" t="s">
        <v>426</v>
      </c>
      <c r="G132" s="101"/>
      <c r="H132" s="102" t="s">
        <v>427</v>
      </c>
      <c r="I132" s="102"/>
      <c r="J132" s="41"/>
      <c r="K132" s="41"/>
      <c r="L132" s="41"/>
      <c r="M132" s="41"/>
      <c r="N132" s="41"/>
      <c r="O132" s="41"/>
      <c r="P132" s="41"/>
      <c r="Q132" s="41"/>
      <c r="R132" s="41"/>
      <c r="S132" s="41"/>
      <c r="T132" s="41"/>
      <c r="U132" s="87"/>
    </row>
    <row r="133" s="160" customFormat="1" ht="15">
      <c r="A133" s="159"/>
    </row>
    <row r="134" spans="1:8" s="160" customFormat="1" ht="30" customHeight="1">
      <c r="A134" s="521" t="s">
        <v>496</v>
      </c>
      <c r="B134" s="521"/>
      <c r="C134" s="98" t="s">
        <v>495</v>
      </c>
      <c r="D134" s="99"/>
      <c r="E134" s="98" t="s">
        <v>474</v>
      </c>
      <c r="F134" s="99"/>
      <c r="G134" s="509" t="s">
        <v>471</v>
      </c>
      <c r="H134" s="509"/>
    </row>
    <row r="135" spans="1:8" s="160" customFormat="1" ht="15">
      <c r="A135" s="103"/>
      <c r="B135" s="103"/>
      <c r="C135" s="100" t="s">
        <v>428</v>
      </c>
      <c r="D135" s="101"/>
      <c r="E135" s="102" t="s">
        <v>200</v>
      </c>
      <c r="F135" s="101"/>
      <c r="G135" s="555" t="s">
        <v>201</v>
      </c>
      <c r="H135" s="555"/>
    </row>
    <row r="136" s="78" customFormat="1" ht="15">
      <c r="M136" s="146"/>
    </row>
    <row r="137" s="78" customFormat="1" ht="15">
      <c r="M137" s="146"/>
    </row>
    <row r="138" spans="1:13" s="78" customFormat="1" ht="15">
      <c r="A138" s="521" t="str">
        <f>аренда!A33</f>
        <v> " 30 "  декабря    2022 г.</v>
      </c>
      <c r="B138" s="521"/>
      <c r="C138" s="521"/>
      <c r="D138" s="521"/>
      <c r="E138" s="521"/>
      <c r="M138" s="146"/>
    </row>
    <row r="139" spans="2:11" s="44" customFormat="1" ht="15">
      <c r="B139" s="45"/>
      <c r="C139" s="45"/>
      <c r="D139" s="45"/>
      <c r="E139" s="45"/>
      <c r="F139" s="45"/>
      <c r="G139" s="45"/>
      <c r="H139" s="45"/>
      <c r="I139" s="45"/>
      <c r="J139" s="45"/>
      <c r="K139" s="45"/>
    </row>
    <row r="141" spans="2:11" s="44" customFormat="1" ht="15">
      <c r="B141" s="45"/>
      <c r="C141" s="45"/>
      <c r="D141" s="45"/>
      <c r="E141" s="45"/>
      <c r="F141" s="45"/>
      <c r="G141" s="45"/>
      <c r="H141" s="45"/>
      <c r="I141" s="45"/>
      <c r="J141" s="45"/>
      <c r="K141" s="45"/>
    </row>
    <row r="142" spans="2:11" s="44" customFormat="1" ht="15">
      <c r="B142" s="45"/>
      <c r="C142" s="45"/>
      <c r="D142" s="45"/>
      <c r="E142" s="45"/>
      <c r="F142" s="45"/>
      <c r="G142" s="45"/>
      <c r="H142" s="45"/>
      <c r="I142" s="45"/>
      <c r="J142" s="45"/>
      <c r="K142" s="45"/>
    </row>
    <row r="143" spans="2:11" s="44" customFormat="1" ht="15">
      <c r="B143" s="45"/>
      <c r="C143" s="45"/>
      <c r="D143" s="45"/>
      <c r="E143" s="45"/>
      <c r="F143" s="45"/>
      <c r="G143" s="45"/>
      <c r="H143" s="45"/>
      <c r="I143" s="45"/>
      <c r="J143" s="45"/>
      <c r="K143" s="45"/>
    </row>
  </sheetData>
  <sheetProtection/>
  <mergeCells count="98">
    <mergeCell ref="A132:C132"/>
    <mergeCell ref="A134:B134"/>
    <mergeCell ref="A66:E66"/>
    <mergeCell ref="B78:C78"/>
    <mergeCell ref="B74:C74"/>
    <mergeCell ref="B69:C69"/>
    <mergeCell ref="B89:C89"/>
    <mergeCell ref="B90:C90"/>
    <mergeCell ref="B79:C79"/>
    <mergeCell ref="B81:C81"/>
    <mergeCell ref="G135:H135"/>
    <mergeCell ref="A138:E138"/>
    <mergeCell ref="B127:C127"/>
    <mergeCell ref="B129:E129"/>
    <mergeCell ref="A131:C131"/>
    <mergeCell ref="A46:H46"/>
    <mergeCell ref="B48:D48"/>
    <mergeCell ref="B49:D49"/>
    <mergeCell ref="B50:D50"/>
    <mergeCell ref="B51:D51"/>
    <mergeCell ref="B70:C70"/>
    <mergeCell ref="B71:C71"/>
    <mergeCell ref="B72:C72"/>
    <mergeCell ref="B73:C73"/>
    <mergeCell ref="B61:C61"/>
    <mergeCell ref="B62:C62"/>
    <mergeCell ref="B63:C63"/>
    <mergeCell ref="B52:D52"/>
    <mergeCell ref="B53:D53"/>
    <mergeCell ref="B13:B15"/>
    <mergeCell ref="C13:C15"/>
    <mergeCell ref="D13:G13"/>
    <mergeCell ref="B64:C64"/>
    <mergeCell ref="H13:H15"/>
    <mergeCell ref="K13:K15"/>
    <mergeCell ref="B60:C60"/>
    <mergeCell ref="B55:D55"/>
    <mergeCell ref="B80:C80"/>
    <mergeCell ref="J13:J15"/>
    <mergeCell ref="I13:I15"/>
    <mergeCell ref="B56:D56"/>
    <mergeCell ref="D14:D15"/>
    <mergeCell ref="B54:D54"/>
    <mergeCell ref="B82:C82"/>
    <mergeCell ref="B96:C96"/>
    <mergeCell ref="A44:B44"/>
    <mergeCell ref="A1:K1"/>
    <mergeCell ref="A4:K4"/>
    <mergeCell ref="A6:B6"/>
    <mergeCell ref="A8:C8"/>
    <mergeCell ref="A13:A15"/>
    <mergeCell ref="C6:D6"/>
    <mergeCell ref="D8:G8"/>
    <mergeCell ref="B97:C97"/>
    <mergeCell ref="B94:C94"/>
    <mergeCell ref="B83:C83"/>
    <mergeCell ref="B84:C84"/>
    <mergeCell ref="B85:C85"/>
    <mergeCell ref="B86:C86"/>
    <mergeCell ref="B87:C87"/>
    <mergeCell ref="B91:C91"/>
    <mergeCell ref="B88:C88"/>
    <mergeCell ref="B101:C101"/>
    <mergeCell ref="B112:C112"/>
    <mergeCell ref="B103:C103"/>
    <mergeCell ref="B106:C106"/>
    <mergeCell ref="B114:C114"/>
    <mergeCell ref="B102:C102"/>
    <mergeCell ref="B118:C118"/>
    <mergeCell ref="B104:C104"/>
    <mergeCell ref="B92:C92"/>
    <mergeCell ref="B93:C93"/>
    <mergeCell ref="B95:C95"/>
    <mergeCell ref="B98:C98"/>
    <mergeCell ref="B99:C99"/>
    <mergeCell ref="B117:C117"/>
    <mergeCell ref="B115:C115"/>
    <mergeCell ref="B100:C100"/>
    <mergeCell ref="D132:E132"/>
    <mergeCell ref="B124:C124"/>
    <mergeCell ref="B123:C123"/>
    <mergeCell ref="G134:H134"/>
    <mergeCell ref="B116:C116"/>
    <mergeCell ref="B110:C110"/>
    <mergeCell ref="B111:C111"/>
    <mergeCell ref="B121:C121"/>
    <mergeCell ref="B122:C122"/>
    <mergeCell ref="B120:C120"/>
    <mergeCell ref="B126:C126"/>
    <mergeCell ref="B108:C108"/>
    <mergeCell ref="B119:C119"/>
    <mergeCell ref="B105:C105"/>
    <mergeCell ref="D131:E131"/>
    <mergeCell ref="H131:I131"/>
    <mergeCell ref="B107:C107"/>
    <mergeCell ref="B109:C109"/>
    <mergeCell ref="B125:C125"/>
    <mergeCell ref="B113:C113"/>
  </mergeCells>
  <printOptions/>
  <pageMargins left="0.31496062992125984" right="0.11811023622047245" top="0.15748031496062992" bottom="0.15748031496062992" header="0.31496062992125984" footer="0.31496062992125984"/>
  <pageSetup horizontalDpi="600" verticalDpi="600" orientation="portrait" paperSize="9" scale="60" r:id="rId1"/>
  <rowBreaks count="1" manualBreakCount="1">
    <brk id="65" max="10" man="1"/>
  </rowBreaks>
</worksheet>
</file>

<file path=xl/worksheets/sheet11.xml><?xml version="1.0" encoding="utf-8"?>
<worksheet xmlns="http://schemas.openxmlformats.org/spreadsheetml/2006/main" xmlns:r="http://schemas.openxmlformats.org/officeDocument/2006/relationships">
  <dimension ref="A1:U61"/>
  <sheetViews>
    <sheetView view="pageBreakPreview" zoomScale="60" zoomScalePageLayoutView="0" workbookViewId="0" topLeftCell="A13">
      <selection activeCell="B41" sqref="B41:D46"/>
    </sheetView>
  </sheetViews>
  <sheetFormatPr defaultColWidth="9.00390625" defaultRowHeight="12.75"/>
  <cols>
    <col min="1" max="1" width="5.375" style="0" customWidth="1"/>
    <col min="2" max="2" width="21.00390625" style="0" customWidth="1"/>
    <col min="3" max="3" width="8.625" style="0" customWidth="1"/>
    <col min="5" max="5" width="12.75390625" style="0" customWidth="1"/>
    <col min="6" max="8" width="13.625" style="0" customWidth="1"/>
    <col min="9" max="9" width="14.25390625" style="0" customWidth="1"/>
    <col min="10" max="10" width="12.75390625" style="0" customWidth="1"/>
    <col min="11" max="11" width="14.75390625" style="0" customWidth="1"/>
    <col min="12" max="12" width="9.375" style="0" bestFit="1" customWidth="1"/>
    <col min="13" max="13" width="12.75390625" style="0" customWidth="1"/>
    <col min="14" max="15" width="11.125" style="0" bestFit="1" customWidth="1"/>
  </cols>
  <sheetData>
    <row r="1" spans="1:11" s="44" customFormat="1" ht="33" customHeight="1">
      <c r="A1" s="556" t="s">
        <v>355</v>
      </c>
      <c r="B1" s="556"/>
      <c r="C1" s="556"/>
      <c r="D1" s="556"/>
      <c r="E1" s="556"/>
      <c r="F1" s="556"/>
      <c r="G1" s="556"/>
      <c r="H1" s="556"/>
      <c r="I1" s="556"/>
      <c r="J1" s="556"/>
      <c r="K1" s="556"/>
    </row>
    <row r="2" spans="2:11" s="44" customFormat="1" ht="15">
      <c r="B2" s="45"/>
      <c r="C2" s="45"/>
      <c r="D2" s="45"/>
      <c r="E2" s="45"/>
      <c r="F2" s="45"/>
      <c r="G2" s="45"/>
      <c r="H2" s="45"/>
      <c r="I2" s="45"/>
      <c r="J2" s="45"/>
      <c r="K2" s="45"/>
    </row>
    <row r="3" spans="2:11" s="44" customFormat="1" ht="15">
      <c r="B3" s="45"/>
      <c r="C3" s="45"/>
      <c r="D3" s="45"/>
      <c r="E3" s="45"/>
      <c r="F3" s="45"/>
      <c r="G3" s="45"/>
      <c r="H3" s="45"/>
      <c r="I3" s="45"/>
      <c r="J3" s="45"/>
      <c r="K3" s="45"/>
    </row>
    <row r="4" spans="1:11" s="44" customFormat="1" ht="15">
      <c r="A4" s="557" t="s">
        <v>478</v>
      </c>
      <c r="B4" s="557"/>
      <c r="C4" s="557"/>
      <c r="D4" s="557"/>
      <c r="E4" s="557"/>
      <c r="F4" s="557"/>
      <c r="G4" s="557"/>
      <c r="H4" s="557"/>
      <c r="I4" s="557"/>
      <c r="J4" s="557"/>
      <c r="K4" s="557"/>
    </row>
    <row r="5" spans="2:11" s="44" customFormat="1" ht="15">
      <c r="B5" s="45"/>
      <c r="C5" s="45"/>
      <c r="D5" s="45"/>
      <c r="E5" s="45"/>
      <c r="F5" s="45"/>
      <c r="G5" s="45"/>
      <c r="H5" s="45"/>
      <c r="I5" s="45"/>
      <c r="J5" s="45"/>
      <c r="K5" s="45"/>
    </row>
    <row r="6" spans="1:11" s="44" customFormat="1" ht="15">
      <c r="A6" s="557" t="s">
        <v>356</v>
      </c>
      <c r="B6" s="557"/>
      <c r="D6" s="578" t="s">
        <v>464</v>
      </c>
      <c r="E6" s="578"/>
      <c r="F6" s="45"/>
      <c r="G6" s="45"/>
      <c r="H6" s="45"/>
      <c r="I6" s="45"/>
      <c r="J6" s="45"/>
      <c r="K6" s="45"/>
    </row>
    <row r="7" spans="2:11" s="44" customFormat="1" ht="15">
      <c r="B7" s="45"/>
      <c r="C7" s="45"/>
      <c r="D7" s="45"/>
      <c r="E7" s="45"/>
      <c r="F7" s="45"/>
      <c r="G7" s="45"/>
      <c r="H7" s="45"/>
      <c r="I7" s="45"/>
      <c r="J7" s="45"/>
      <c r="K7" s="45"/>
    </row>
    <row r="8" spans="1:11" s="44" customFormat="1" ht="16.5" customHeight="1">
      <c r="A8" s="557" t="s">
        <v>358</v>
      </c>
      <c r="B8" s="557"/>
      <c r="C8" s="557"/>
      <c r="D8" s="558" t="s">
        <v>580</v>
      </c>
      <c r="E8" s="558"/>
      <c r="F8" s="558"/>
      <c r="G8" s="558"/>
      <c r="H8" s="45"/>
      <c r="I8" s="45"/>
      <c r="J8" s="45"/>
      <c r="K8" s="45"/>
    </row>
    <row r="9" spans="1:11" s="44" customFormat="1" ht="15">
      <c r="A9" s="82"/>
      <c r="B9" s="82"/>
      <c r="C9" s="82"/>
      <c r="D9" s="45"/>
      <c r="E9" s="45"/>
      <c r="F9" s="45"/>
      <c r="G9" s="45"/>
      <c r="H9" s="45"/>
      <c r="I9" s="45"/>
      <c r="J9" s="45"/>
      <c r="K9" s="45"/>
    </row>
    <row r="10" spans="1:11" s="44" customFormat="1" ht="15">
      <c r="A10" s="47" t="s">
        <v>360</v>
      </c>
      <c r="B10" s="48"/>
      <c r="C10" s="48"/>
      <c r="D10" s="48"/>
      <c r="E10" s="45"/>
      <c r="F10" s="45"/>
      <c r="G10" s="45"/>
      <c r="H10" s="45"/>
      <c r="I10" s="45"/>
      <c r="J10" s="45"/>
      <c r="K10" s="45"/>
    </row>
    <row r="11" spans="1:11" s="44" customFormat="1" ht="15">
      <c r="A11" s="47" t="s">
        <v>361</v>
      </c>
      <c r="B11" s="48"/>
      <c r="C11" s="48"/>
      <c r="D11" s="48"/>
      <c r="E11" s="45"/>
      <c r="F11" s="45"/>
      <c r="G11" s="45"/>
      <c r="H11" s="45"/>
      <c r="I11" s="45"/>
      <c r="J11" s="45"/>
      <c r="K11" s="45"/>
    </row>
    <row r="12" spans="2:11" s="44" customFormat="1" ht="15">
      <c r="B12" s="45"/>
      <c r="C12" s="45"/>
      <c r="D12" s="45"/>
      <c r="E12" s="45"/>
      <c r="F12" s="45"/>
      <c r="G12" s="45"/>
      <c r="H12" s="45"/>
      <c r="I12" s="45"/>
      <c r="J12" s="45"/>
      <c r="K12" s="45"/>
    </row>
    <row r="13" spans="1:11" s="49" customFormat="1" ht="25.5" customHeight="1">
      <c r="A13" s="566" t="s">
        <v>373</v>
      </c>
      <c r="B13" s="559" t="s">
        <v>362</v>
      </c>
      <c r="C13" s="559" t="s">
        <v>363</v>
      </c>
      <c r="D13" s="559" t="s">
        <v>364</v>
      </c>
      <c r="E13" s="559"/>
      <c r="F13" s="559"/>
      <c r="G13" s="559"/>
      <c r="H13" s="559" t="s">
        <v>365</v>
      </c>
      <c r="I13" s="559" t="s">
        <v>480</v>
      </c>
      <c r="J13" s="559" t="s">
        <v>479</v>
      </c>
      <c r="K13" s="559" t="s">
        <v>716</v>
      </c>
    </row>
    <row r="14" spans="1:11" s="49" customFormat="1" ht="12">
      <c r="A14" s="566"/>
      <c r="B14" s="559"/>
      <c r="C14" s="559"/>
      <c r="D14" s="566" t="s">
        <v>367</v>
      </c>
      <c r="E14" s="83" t="s">
        <v>48</v>
      </c>
      <c r="F14" s="83"/>
      <c r="G14" s="83"/>
      <c r="H14" s="559"/>
      <c r="I14" s="559"/>
      <c r="J14" s="559"/>
      <c r="K14" s="559"/>
    </row>
    <row r="15" spans="1:11" s="52" customFormat="1" ht="36">
      <c r="A15" s="566"/>
      <c r="B15" s="559"/>
      <c r="C15" s="559"/>
      <c r="D15" s="566"/>
      <c r="E15" s="84" t="s">
        <v>368</v>
      </c>
      <c r="F15" s="84" t="s">
        <v>369</v>
      </c>
      <c r="G15" s="84" t="s">
        <v>370</v>
      </c>
      <c r="H15" s="559"/>
      <c r="I15" s="559"/>
      <c r="J15" s="559"/>
      <c r="K15" s="559"/>
    </row>
    <row r="16" spans="1:11" s="81" customFormat="1" ht="15">
      <c r="A16" s="85">
        <v>1</v>
      </c>
      <c r="B16" s="85">
        <v>2</v>
      </c>
      <c r="C16" s="85">
        <v>3</v>
      </c>
      <c r="D16" s="85">
        <v>4</v>
      </c>
      <c r="E16" s="85">
        <v>5</v>
      </c>
      <c r="F16" s="85">
        <v>6</v>
      </c>
      <c r="G16" s="85">
        <v>7</v>
      </c>
      <c r="H16" s="85">
        <v>8</v>
      </c>
      <c r="I16" s="85">
        <v>9</v>
      </c>
      <c r="J16" s="85">
        <v>10</v>
      </c>
      <c r="K16" s="85">
        <v>11</v>
      </c>
    </row>
    <row r="17" spans="1:11" s="44" customFormat="1" ht="15">
      <c r="A17" s="55"/>
      <c r="B17" s="56" t="s">
        <v>715</v>
      </c>
      <c r="C17" s="92"/>
      <c r="D17" s="92"/>
      <c r="E17" s="108"/>
      <c r="F17" s="108"/>
      <c r="G17" s="108"/>
      <c r="H17" s="108"/>
      <c r="I17" s="108"/>
      <c r="J17" s="108"/>
      <c r="K17" s="108"/>
    </row>
    <row r="18" spans="1:11" s="44" customFormat="1" ht="24.75">
      <c r="A18" s="75" t="s">
        <v>457</v>
      </c>
      <c r="B18" s="51" t="s">
        <v>460</v>
      </c>
      <c r="C18" s="92"/>
      <c r="D18" s="92"/>
      <c r="E18" s="108"/>
      <c r="F18" s="108"/>
      <c r="G18" s="108"/>
      <c r="H18" s="108"/>
      <c r="I18" s="108"/>
      <c r="J18" s="108"/>
      <c r="K18" s="108"/>
    </row>
    <row r="19" spans="1:11" s="44" customFormat="1" ht="15">
      <c r="A19" s="75" t="s">
        <v>458</v>
      </c>
      <c r="B19" s="51" t="s">
        <v>461</v>
      </c>
      <c r="C19" s="92"/>
      <c r="D19" s="92"/>
      <c r="E19" s="108"/>
      <c r="F19" s="108"/>
      <c r="G19" s="108"/>
      <c r="H19" s="108"/>
      <c r="I19" s="108"/>
      <c r="J19" s="108"/>
      <c r="K19" s="108"/>
    </row>
    <row r="20" spans="1:13" s="44" customFormat="1" ht="15">
      <c r="A20" s="75" t="s">
        <v>459</v>
      </c>
      <c r="B20" s="56" t="s">
        <v>462</v>
      </c>
      <c r="C20" s="92">
        <v>23.35</v>
      </c>
      <c r="D20" s="92"/>
      <c r="E20" s="108"/>
      <c r="F20" s="108"/>
      <c r="G20" s="108"/>
      <c r="H20" s="108">
        <v>3973.6912</v>
      </c>
      <c r="I20" s="108">
        <f>H20*C20*11</f>
        <v>1020642.5847200002</v>
      </c>
      <c r="J20" s="108">
        <v>1113428</v>
      </c>
      <c r="K20" s="108">
        <v>1113428</v>
      </c>
      <c r="M20" s="44">
        <f>H20*C20</f>
        <v>92785.68952000001</v>
      </c>
    </row>
    <row r="21" spans="1:14" s="44" customFormat="1" ht="15">
      <c r="A21" s="163"/>
      <c r="B21" s="163"/>
      <c r="C21" s="108"/>
      <c r="D21" s="108"/>
      <c r="E21" s="108"/>
      <c r="F21" s="108"/>
      <c r="G21" s="108"/>
      <c r="H21" s="108"/>
      <c r="I21" s="108"/>
      <c r="J21" s="108"/>
      <c r="K21" s="108"/>
      <c r="N21" s="148"/>
    </row>
    <row r="22" spans="1:11" s="44" customFormat="1" ht="15" hidden="1">
      <c r="A22" s="55"/>
      <c r="B22" s="56" t="s">
        <v>748</v>
      </c>
      <c r="C22" s="92"/>
      <c r="D22" s="92"/>
      <c r="E22" s="108"/>
      <c r="F22" s="108"/>
      <c r="G22" s="108"/>
      <c r="H22" s="108"/>
      <c r="I22" s="108"/>
      <c r="J22" s="108"/>
      <c r="K22" s="108"/>
    </row>
    <row r="23" spans="1:11" s="44" customFormat="1" ht="24.75" hidden="1">
      <c r="A23" s="75" t="s">
        <v>457</v>
      </c>
      <c r="B23" s="51" t="s">
        <v>460</v>
      </c>
      <c r="C23" s="92"/>
      <c r="D23" s="92"/>
      <c r="E23" s="108"/>
      <c r="F23" s="108"/>
      <c r="G23" s="108"/>
      <c r="H23" s="108"/>
      <c r="I23" s="108"/>
      <c r="J23" s="108"/>
      <c r="K23" s="108"/>
    </row>
    <row r="24" spans="1:11" s="44" customFormat="1" ht="15" hidden="1">
      <c r="A24" s="75" t="s">
        <v>458</v>
      </c>
      <c r="B24" s="51" t="s">
        <v>461</v>
      </c>
      <c r="C24" s="92"/>
      <c r="D24" s="92"/>
      <c r="E24" s="108"/>
      <c r="F24" s="108"/>
      <c r="G24" s="108"/>
      <c r="H24" s="108"/>
      <c r="I24" s="108"/>
      <c r="J24" s="108"/>
      <c r="K24" s="108"/>
    </row>
    <row r="25" spans="1:11" s="44" customFormat="1" ht="15" hidden="1">
      <c r="A25" s="75" t="s">
        <v>459</v>
      </c>
      <c r="B25" s="56" t="s">
        <v>462</v>
      </c>
      <c r="C25" s="92">
        <v>14.75</v>
      </c>
      <c r="D25" s="92"/>
      <c r="E25" s="108"/>
      <c r="F25" s="108"/>
      <c r="G25" s="108"/>
      <c r="H25" s="108"/>
      <c r="I25" s="108">
        <f>H25*C25*2</f>
        <v>0</v>
      </c>
      <c r="J25" s="108"/>
      <c r="K25" s="108"/>
    </row>
    <row r="26" spans="1:14" s="44" customFormat="1" ht="15" hidden="1">
      <c r="A26" s="163"/>
      <c r="B26" s="163"/>
      <c r="C26" s="108"/>
      <c r="D26" s="108"/>
      <c r="E26" s="108"/>
      <c r="F26" s="108"/>
      <c r="G26" s="108"/>
      <c r="H26" s="108"/>
      <c r="I26" s="108"/>
      <c r="J26" s="108"/>
      <c r="K26" s="108"/>
      <c r="N26" s="148"/>
    </row>
    <row r="27" spans="1:11" s="44" customFormat="1" ht="15">
      <c r="A27" s="55"/>
      <c r="B27" s="56" t="s">
        <v>721</v>
      </c>
      <c r="C27" s="92"/>
      <c r="D27" s="92"/>
      <c r="E27" s="92"/>
      <c r="F27" s="92"/>
      <c r="G27" s="92"/>
      <c r="H27" s="92"/>
      <c r="I27" s="92"/>
      <c r="J27" s="92"/>
      <c r="K27" s="92"/>
    </row>
    <row r="28" spans="1:11" s="44" customFormat="1" ht="24.75">
      <c r="A28" s="75" t="s">
        <v>457</v>
      </c>
      <c r="B28" s="51" t="s">
        <v>460</v>
      </c>
      <c r="C28" s="92"/>
      <c r="D28" s="92"/>
      <c r="E28" s="92"/>
      <c r="F28" s="92"/>
      <c r="G28" s="92"/>
      <c r="H28" s="92"/>
      <c r="I28" s="92"/>
      <c r="J28" s="92"/>
      <c r="K28" s="92"/>
    </row>
    <row r="29" spans="1:11" s="44" customFormat="1" ht="15">
      <c r="A29" s="75" t="s">
        <v>458</v>
      </c>
      <c r="B29" s="51" t="s">
        <v>461</v>
      </c>
      <c r="C29" s="92"/>
      <c r="D29" s="92"/>
      <c r="E29" s="92"/>
      <c r="F29" s="92"/>
      <c r="G29" s="92"/>
      <c r="H29" s="92"/>
      <c r="I29" s="92"/>
      <c r="J29" s="92"/>
      <c r="K29" s="92"/>
    </row>
    <row r="30" spans="1:14" s="44" customFormat="1" ht="15">
      <c r="A30" s="75" t="s">
        <v>459</v>
      </c>
      <c r="B30" s="56" t="s">
        <v>462</v>
      </c>
      <c r="C30" s="92">
        <v>23.35</v>
      </c>
      <c r="D30" s="92"/>
      <c r="E30" s="108"/>
      <c r="F30" s="108"/>
      <c r="G30" s="108"/>
      <c r="H30" s="108">
        <v>7217.5768</v>
      </c>
      <c r="I30" s="108">
        <f>H30*C30*1</f>
        <v>168530.41828</v>
      </c>
      <c r="J30" s="92"/>
      <c r="K30" s="92"/>
      <c r="N30" s="148"/>
    </row>
    <row r="31" spans="1:11" s="44" customFormat="1" ht="15">
      <c r="A31" s="55"/>
      <c r="B31" s="57"/>
      <c r="C31" s="92"/>
      <c r="D31" s="92"/>
      <c r="E31" s="92"/>
      <c r="F31" s="92"/>
      <c r="G31" s="92"/>
      <c r="H31" s="92"/>
      <c r="I31" s="92"/>
      <c r="J31" s="92"/>
      <c r="K31" s="92"/>
    </row>
    <row r="32" spans="1:11" s="44" customFormat="1" ht="15">
      <c r="A32" s="55"/>
      <c r="B32" s="57"/>
      <c r="C32" s="92"/>
      <c r="D32" s="92"/>
      <c r="E32" s="92"/>
      <c r="F32" s="92"/>
      <c r="G32" s="92"/>
      <c r="H32" s="92"/>
      <c r="I32" s="92"/>
      <c r="J32" s="92"/>
      <c r="K32" s="92"/>
    </row>
    <row r="33" spans="1:11" s="44" customFormat="1" ht="15">
      <c r="A33" s="55"/>
      <c r="B33" s="57"/>
      <c r="C33" s="57"/>
      <c r="D33" s="57"/>
      <c r="E33" s="57"/>
      <c r="F33" s="57"/>
      <c r="G33" s="57"/>
      <c r="H33" s="57"/>
      <c r="I33" s="92"/>
      <c r="J33" s="92"/>
      <c r="K33" s="92"/>
    </row>
    <row r="34" spans="1:15" s="44" customFormat="1" ht="15">
      <c r="A34" s="110" t="s">
        <v>371</v>
      </c>
      <c r="B34" s="96"/>
      <c r="C34" s="96"/>
      <c r="D34" s="96"/>
      <c r="E34" s="96"/>
      <c r="F34" s="96"/>
      <c r="G34" s="96"/>
      <c r="H34" s="96"/>
      <c r="I34" s="97">
        <f>SUM(I17:I33)</f>
        <v>1189173.0030000003</v>
      </c>
      <c r="J34" s="97">
        <f>SUM(J17:J33)</f>
        <v>1113428</v>
      </c>
      <c r="K34" s="97">
        <f>SUM(K17:K33)</f>
        <v>1113428</v>
      </c>
      <c r="M34" s="148">
        <v>1189173</v>
      </c>
      <c r="N34" s="148">
        <v>1113428</v>
      </c>
      <c r="O34" s="148">
        <v>1113428</v>
      </c>
    </row>
    <row r="35" spans="1:15" s="44" customFormat="1" ht="15">
      <c r="A35" s="55"/>
      <c r="B35" s="57"/>
      <c r="C35" s="57"/>
      <c r="D35" s="57"/>
      <c r="E35" s="57"/>
      <c r="F35" s="57"/>
      <c r="G35" s="57"/>
      <c r="H35" s="57"/>
      <c r="I35" s="57"/>
      <c r="J35" s="57"/>
      <c r="K35" s="57"/>
      <c r="M35" s="148">
        <f>M34-I34</f>
        <v>-0.0030000002589076757</v>
      </c>
      <c r="N35" s="148">
        <f>N34-J34</f>
        <v>0</v>
      </c>
      <c r="O35" s="148">
        <f>O34-K34</f>
        <v>0</v>
      </c>
    </row>
    <row r="36" spans="2:11" s="44" customFormat="1" ht="15">
      <c r="B36" s="45"/>
      <c r="C36" s="45"/>
      <c r="D36" s="45"/>
      <c r="E36" s="45"/>
      <c r="F36" s="45"/>
      <c r="G36" s="45"/>
      <c r="H36" s="45"/>
      <c r="I36" s="45"/>
      <c r="J36" s="45"/>
      <c r="K36" s="45"/>
    </row>
    <row r="37" spans="1:11" s="44" customFormat="1" ht="44.25" customHeight="1">
      <c r="A37" s="567" t="s">
        <v>775</v>
      </c>
      <c r="B37" s="567"/>
      <c r="C37" s="567"/>
      <c r="D37" s="567"/>
      <c r="E37" s="567"/>
      <c r="F37" s="567"/>
      <c r="G37" s="567"/>
      <c r="H37" s="567"/>
      <c r="I37" s="45"/>
      <c r="J37" s="45"/>
      <c r="K37" s="45"/>
    </row>
    <row r="38" spans="2:11" s="44" customFormat="1" ht="15">
      <c r="B38" s="45"/>
      <c r="C38" s="45"/>
      <c r="D38" s="45"/>
      <c r="E38" s="45"/>
      <c r="F38" s="45"/>
      <c r="G38" s="45"/>
      <c r="H38" s="45"/>
      <c r="I38" s="45"/>
      <c r="J38" s="45"/>
      <c r="K38" s="45"/>
    </row>
    <row r="39" spans="1:11" s="44" customFormat="1" ht="48.75">
      <c r="A39" s="89" t="s">
        <v>373</v>
      </c>
      <c r="B39" s="568" t="s">
        <v>380</v>
      </c>
      <c r="C39" s="569"/>
      <c r="D39" s="570"/>
      <c r="E39" s="84" t="s">
        <v>381</v>
      </c>
      <c r="F39" s="84" t="s">
        <v>481</v>
      </c>
      <c r="G39" s="84" t="s">
        <v>482</v>
      </c>
      <c r="H39" s="84" t="s">
        <v>704</v>
      </c>
      <c r="I39" s="45"/>
      <c r="J39" s="45"/>
      <c r="K39" s="45"/>
    </row>
    <row r="40" spans="1:11" s="44" customFormat="1" ht="15">
      <c r="A40" s="85">
        <v>1</v>
      </c>
      <c r="B40" s="544">
        <v>2</v>
      </c>
      <c r="C40" s="571"/>
      <c r="D40" s="545"/>
      <c r="E40" s="85">
        <v>3</v>
      </c>
      <c r="F40" s="85">
        <v>4</v>
      </c>
      <c r="G40" s="85">
        <v>5</v>
      </c>
      <c r="H40" s="85">
        <v>6</v>
      </c>
      <c r="I40" s="45"/>
      <c r="J40" s="45"/>
      <c r="K40" s="45"/>
    </row>
    <row r="41" spans="1:11" s="44" customFormat="1" ht="42.75" customHeight="1">
      <c r="A41" s="55">
        <v>1</v>
      </c>
      <c r="B41" s="562" t="s">
        <v>770</v>
      </c>
      <c r="C41" s="563"/>
      <c r="D41" s="564"/>
      <c r="E41" s="92"/>
      <c r="F41" s="92">
        <f>F43</f>
        <v>356752</v>
      </c>
      <c r="G41" s="92">
        <f>G43</f>
        <v>334028</v>
      </c>
      <c r="H41" s="92">
        <f>H43</f>
        <v>334028</v>
      </c>
      <c r="I41" s="45"/>
      <c r="J41" s="45"/>
      <c r="K41" s="45"/>
    </row>
    <row r="42" spans="1:11" s="44" customFormat="1" ht="21" customHeight="1">
      <c r="A42" s="55"/>
      <c r="B42" s="562" t="s">
        <v>48</v>
      </c>
      <c r="C42" s="563"/>
      <c r="D42" s="564"/>
      <c r="E42" s="92"/>
      <c r="F42" s="92"/>
      <c r="G42" s="92"/>
      <c r="H42" s="92"/>
      <c r="I42" s="45"/>
      <c r="J42" s="45"/>
      <c r="K42" s="45"/>
    </row>
    <row r="43" spans="1:11" s="44" customFormat="1" ht="28.5" customHeight="1">
      <c r="A43" s="61"/>
      <c r="B43" s="562" t="s">
        <v>769</v>
      </c>
      <c r="C43" s="563"/>
      <c r="D43" s="564"/>
      <c r="E43" s="92">
        <f>I34</f>
        <v>1189173.0030000003</v>
      </c>
      <c r="F43" s="92">
        <f>ROUND(E43*0.3,0)</f>
        <v>356752</v>
      </c>
      <c r="G43" s="92">
        <f>ROUND(J34*0.3,0)</f>
        <v>334028</v>
      </c>
      <c r="H43" s="92">
        <f>ROUND(K34*0.3,0)</f>
        <v>334028</v>
      </c>
      <c r="I43" s="45"/>
      <c r="J43" s="45"/>
      <c r="K43" s="45"/>
    </row>
    <row r="44" spans="1:11" s="44" customFormat="1" ht="25.5" customHeight="1">
      <c r="A44" s="55">
        <v>2</v>
      </c>
      <c r="B44" s="562" t="s">
        <v>776</v>
      </c>
      <c r="C44" s="563"/>
      <c r="D44" s="564"/>
      <c r="E44" s="92"/>
      <c r="F44" s="92">
        <f>F45+F46</f>
        <v>2380</v>
      </c>
      <c r="G44" s="92">
        <f>G45+G46</f>
        <v>2229</v>
      </c>
      <c r="H44" s="92">
        <f>H45+H46</f>
        <v>2229</v>
      </c>
      <c r="I44" s="45"/>
      <c r="J44" s="45"/>
      <c r="K44" s="45"/>
    </row>
    <row r="45" spans="1:11" s="44" customFormat="1" ht="19.5" customHeight="1">
      <c r="A45" s="55"/>
      <c r="B45" s="562" t="s">
        <v>48</v>
      </c>
      <c r="C45" s="563"/>
      <c r="D45" s="564"/>
      <c r="E45" s="92"/>
      <c r="F45" s="92"/>
      <c r="G45" s="92"/>
      <c r="H45" s="92"/>
      <c r="I45" s="45"/>
      <c r="J45" s="45"/>
      <c r="K45" s="45"/>
    </row>
    <row r="46" spans="1:11" s="44" customFormat="1" ht="69.75" customHeight="1">
      <c r="A46" s="55"/>
      <c r="B46" s="562" t="s">
        <v>768</v>
      </c>
      <c r="C46" s="563"/>
      <c r="D46" s="564"/>
      <c r="E46" s="92">
        <f>E43</f>
        <v>1189173.0030000003</v>
      </c>
      <c r="F46" s="92">
        <f>ROUND(E46*0.002,0)+2</f>
        <v>2380</v>
      </c>
      <c r="G46" s="92">
        <f>ROUND(J34*0.002,0)+2</f>
        <v>2229</v>
      </c>
      <c r="H46" s="92">
        <f>ROUND(K34*0.002,0)+2</f>
        <v>2229</v>
      </c>
      <c r="I46" s="45"/>
      <c r="J46" s="45"/>
      <c r="K46" s="45"/>
    </row>
    <row r="47" spans="1:11" s="44" customFormat="1" ht="15">
      <c r="A47" s="55"/>
      <c r="B47" s="577" t="s">
        <v>371</v>
      </c>
      <c r="C47" s="577"/>
      <c r="D47" s="577"/>
      <c r="E47" s="96"/>
      <c r="F47" s="97">
        <f>F41+F44</f>
        <v>359132</v>
      </c>
      <c r="G47" s="97">
        <f>G41+G44</f>
        <v>336257</v>
      </c>
      <c r="H47" s="97">
        <f>H41+H44</f>
        <v>336257</v>
      </c>
      <c r="I47" s="45"/>
      <c r="J47" s="45"/>
      <c r="K47" s="45"/>
    </row>
    <row r="48" spans="2:14" s="44" customFormat="1" ht="15">
      <c r="B48" s="45"/>
      <c r="C48" s="45"/>
      <c r="D48" s="45"/>
      <c r="E48" s="45"/>
      <c r="F48" s="45"/>
      <c r="G48" s="45"/>
      <c r="H48" s="45"/>
      <c r="I48" s="45"/>
      <c r="J48" s="45"/>
      <c r="K48" s="45"/>
      <c r="L48" s="148"/>
      <c r="M48" s="148"/>
      <c r="N48" s="148"/>
    </row>
    <row r="49" spans="2:11" s="44" customFormat="1" ht="15.75" thickBot="1">
      <c r="B49" s="45"/>
      <c r="C49" s="45"/>
      <c r="D49" s="45"/>
      <c r="E49" s="45"/>
      <c r="F49" s="45"/>
      <c r="G49" s="45"/>
      <c r="H49" s="45"/>
      <c r="I49" s="45"/>
      <c r="J49" s="45"/>
      <c r="K49" s="45"/>
    </row>
    <row r="50" spans="1:11" s="44" customFormat="1" ht="15.75" thickBot="1">
      <c r="A50" s="62"/>
      <c r="B50" s="548" t="s">
        <v>424</v>
      </c>
      <c r="C50" s="549"/>
      <c r="D50" s="549"/>
      <c r="E50" s="550"/>
      <c r="F50" s="95">
        <f>I34+F47</f>
        <v>1548305.0030000003</v>
      </c>
      <c r="G50" s="95">
        <f>J34+G47</f>
        <v>1449685</v>
      </c>
      <c r="H50" s="95">
        <f>K34+H47</f>
        <v>1449685</v>
      </c>
      <c r="I50" s="45"/>
      <c r="J50" s="45"/>
      <c r="K50" s="45"/>
    </row>
    <row r="51" spans="2:11" s="44" customFormat="1" ht="15">
      <c r="B51" s="45"/>
      <c r="C51" s="45"/>
      <c r="D51" s="45"/>
      <c r="E51" s="45"/>
      <c r="F51" s="45"/>
      <c r="G51" s="45"/>
      <c r="H51" s="45"/>
      <c r="I51" s="45"/>
      <c r="J51" s="45"/>
      <c r="K51" s="45"/>
    </row>
    <row r="52" spans="1:21" s="162" customFormat="1" ht="20.25" customHeight="1">
      <c r="A52" s="521" t="s">
        <v>196</v>
      </c>
      <c r="B52" s="521"/>
      <c r="C52" s="521"/>
      <c r="D52" s="509" t="s">
        <v>472</v>
      </c>
      <c r="E52" s="509"/>
      <c r="F52" s="98"/>
      <c r="G52" s="99"/>
      <c r="H52" s="509" t="s">
        <v>470</v>
      </c>
      <c r="I52" s="509"/>
      <c r="J52" s="38"/>
      <c r="K52" s="38"/>
      <c r="L52" s="171"/>
      <c r="M52" s="171"/>
      <c r="N52" s="171"/>
      <c r="O52" s="38"/>
      <c r="P52" s="38"/>
      <c r="Q52" s="38"/>
      <c r="R52" s="38"/>
      <c r="S52" s="38"/>
      <c r="T52" s="38"/>
      <c r="U52" s="87"/>
    </row>
    <row r="53" spans="1:21" s="162" customFormat="1" ht="20.25" customHeight="1">
      <c r="A53" s="546" t="s">
        <v>197</v>
      </c>
      <c r="B53" s="546"/>
      <c r="C53" s="546"/>
      <c r="D53" s="547" t="s">
        <v>425</v>
      </c>
      <c r="E53" s="547"/>
      <c r="F53" s="100" t="s">
        <v>426</v>
      </c>
      <c r="G53" s="101"/>
      <c r="H53" s="102" t="s">
        <v>427</v>
      </c>
      <c r="I53" s="102"/>
      <c r="J53" s="41"/>
      <c r="K53" s="41"/>
      <c r="L53" s="41"/>
      <c r="M53" s="41"/>
      <c r="N53" s="41"/>
      <c r="O53" s="41"/>
      <c r="P53" s="41"/>
      <c r="Q53" s="41"/>
      <c r="R53" s="41"/>
      <c r="S53" s="41"/>
      <c r="T53" s="41"/>
      <c r="U53" s="87"/>
    </row>
    <row r="54" spans="1:8" s="162" customFormat="1" ht="30" customHeight="1">
      <c r="A54" s="521" t="s">
        <v>496</v>
      </c>
      <c r="B54" s="521"/>
      <c r="C54" s="98" t="s">
        <v>495</v>
      </c>
      <c r="D54" s="99"/>
      <c r="E54" s="98" t="s">
        <v>474</v>
      </c>
      <c r="F54" s="99"/>
      <c r="G54" s="509" t="s">
        <v>471</v>
      </c>
      <c r="H54" s="509"/>
    </row>
    <row r="55" spans="1:8" s="162" customFormat="1" ht="15">
      <c r="A55" s="103"/>
      <c r="B55" s="103"/>
      <c r="C55" s="100" t="s">
        <v>428</v>
      </c>
      <c r="D55" s="101"/>
      <c r="E55" s="102" t="s">
        <v>200</v>
      </c>
      <c r="F55" s="101"/>
      <c r="G55" s="555" t="s">
        <v>201</v>
      </c>
      <c r="H55" s="555"/>
    </row>
    <row r="56" spans="1:5" s="78" customFormat="1" ht="15">
      <c r="A56" s="521" t="str">
        <f>аренда!A33</f>
        <v> " 30 "  декабря    2022 г.</v>
      </c>
      <c r="B56" s="521"/>
      <c r="C56" s="521"/>
      <c r="D56" s="521"/>
      <c r="E56" s="521"/>
    </row>
    <row r="57" spans="2:11" s="44" customFormat="1" ht="15">
      <c r="B57" s="45"/>
      <c r="C57" s="45"/>
      <c r="D57" s="45"/>
      <c r="E57" s="45"/>
      <c r="F57" s="45"/>
      <c r="G57" s="45"/>
      <c r="H57" s="45"/>
      <c r="I57" s="45"/>
      <c r="J57" s="45"/>
      <c r="K57" s="45"/>
    </row>
    <row r="58" spans="2:11" s="44" customFormat="1" ht="15">
      <c r="B58" s="45"/>
      <c r="C58" s="45"/>
      <c r="D58" s="45"/>
      <c r="E58" s="45"/>
      <c r="F58" s="45"/>
      <c r="G58" s="45"/>
      <c r="H58" s="45"/>
      <c r="I58" s="45"/>
      <c r="J58" s="45"/>
      <c r="K58" s="45"/>
    </row>
    <row r="59" spans="2:11" s="44" customFormat="1" ht="15">
      <c r="B59" s="45"/>
      <c r="C59" s="45"/>
      <c r="D59" s="45"/>
      <c r="E59" s="45"/>
      <c r="F59" s="45"/>
      <c r="G59" s="45"/>
      <c r="H59" s="45"/>
      <c r="I59" s="45"/>
      <c r="J59" s="45"/>
      <c r="K59" s="45"/>
    </row>
    <row r="60" spans="2:11" s="44" customFormat="1" ht="15">
      <c r="B60" s="45"/>
      <c r="C60" s="45"/>
      <c r="D60" s="45"/>
      <c r="E60" s="45"/>
      <c r="F60" s="45"/>
      <c r="G60" s="45"/>
      <c r="H60" s="45"/>
      <c r="I60" s="45"/>
      <c r="J60" s="45"/>
      <c r="K60" s="45"/>
    </row>
    <row r="61" spans="2:11" s="44" customFormat="1" ht="15">
      <c r="B61" s="45"/>
      <c r="C61" s="45"/>
      <c r="D61" s="45"/>
      <c r="E61" s="45"/>
      <c r="F61" s="45"/>
      <c r="G61" s="45"/>
      <c r="H61" s="45"/>
      <c r="I61" s="45"/>
      <c r="J61" s="45"/>
      <c r="K61" s="45"/>
    </row>
  </sheetData>
  <sheetProtection/>
  <mergeCells count="35">
    <mergeCell ref="H52:I52"/>
    <mergeCell ref="D53:E53"/>
    <mergeCell ref="G54:H54"/>
    <mergeCell ref="D6:E6"/>
    <mergeCell ref="D8:G8"/>
    <mergeCell ref="G55:H55"/>
    <mergeCell ref="A37:H37"/>
    <mergeCell ref="B39:D39"/>
    <mergeCell ref="B40:D40"/>
    <mergeCell ref="B41:D41"/>
    <mergeCell ref="A56:E56"/>
    <mergeCell ref="B50:E50"/>
    <mergeCell ref="A52:C52"/>
    <mergeCell ref="A53:C53"/>
    <mergeCell ref="A54:B54"/>
    <mergeCell ref="D52:E52"/>
    <mergeCell ref="B13:B15"/>
    <mergeCell ref="B42:D42"/>
    <mergeCell ref="B43:D43"/>
    <mergeCell ref="B44:D44"/>
    <mergeCell ref="J13:J15"/>
    <mergeCell ref="I13:I15"/>
    <mergeCell ref="C13:C15"/>
    <mergeCell ref="D13:G13"/>
    <mergeCell ref="H13:H15"/>
    <mergeCell ref="K13:K15"/>
    <mergeCell ref="B47:D47"/>
    <mergeCell ref="D14:D15"/>
    <mergeCell ref="B45:D45"/>
    <mergeCell ref="B46:D46"/>
    <mergeCell ref="A1:K1"/>
    <mergeCell ref="A4:K4"/>
    <mergeCell ref="A6:B6"/>
    <mergeCell ref="A8:C8"/>
    <mergeCell ref="A13:A15"/>
  </mergeCells>
  <printOptions/>
  <pageMargins left="0.31496062992125984" right="0" top="0.15748031496062992" bottom="0.15748031496062992" header="0.31496062992125984" footer="0.31496062992125984"/>
  <pageSetup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dimension ref="A1:U281"/>
  <sheetViews>
    <sheetView zoomScalePageLayoutView="0" workbookViewId="0" topLeftCell="A35">
      <selection activeCell="B41" sqref="B41:D46"/>
    </sheetView>
  </sheetViews>
  <sheetFormatPr defaultColWidth="9.00390625" defaultRowHeight="12.75"/>
  <cols>
    <col min="1" max="1" width="5.625" style="0" customWidth="1"/>
    <col min="2" max="2" width="20.75390625" style="0" customWidth="1"/>
    <col min="3" max="3" width="13.75390625" style="0" customWidth="1"/>
    <col min="4" max="4" width="13.00390625" style="0" customWidth="1"/>
    <col min="5" max="5" width="14.00390625" style="0" customWidth="1"/>
    <col min="6" max="6" width="14.125" style="0" customWidth="1"/>
    <col min="7" max="7" width="14.25390625" style="0" customWidth="1"/>
    <col min="8" max="9" width="14.75390625" style="0" customWidth="1"/>
    <col min="10" max="10" width="14.125" style="0" customWidth="1"/>
    <col min="11" max="11" width="15.00390625" style="0" customWidth="1"/>
    <col min="12" max="12" width="16.625" style="0" customWidth="1"/>
    <col min="13" max="13" width="17.00390625" style="0" customWidth="1"/>
    <col min="14" max="14" width="11.00390625" style="0" customWidth="1"/>
    <col min="15" max="15" width="11.875" style="0" customWidth="1"/>
    <col min="16" max="16" width="11.125" style="0" customWidth="1"/>
  </cols>
  <sheetData>
    <row r="1" spans="1:11" s="44" customFormat="1" ht="33" customHeight="1">
      <c r="A1" s="556" t="s">
        <v>355</v>
      </c>
      <c r="B1" s="556"/>
      <c r="C1" s="556"/>
      <c r="D1" s="556"/>
      <c r="E1" s="556"/>
      <c r="F1" s="556"/>
      <c r="G1" s="556"/>
      <c r="H1" s="556"/>
      <c r="I1" s="556"/>
      <c r="J1" s="556"/>
      <c r="K1" s="556"/>
    </row>
    <row r="2" spans="2:11" s="44" customFormat="1" ht="15">
      <c r="B2" s="45"/>
      <c r="C2" s="45"/>
      <c r="D2" s="45"/>
      <c r="E2" s="45"/>
      <c r="F2" s="45"/>
      <c r="G2" s="45"/>
      <c r="H2" s="45"/>
      <c r="I2" s="45"/>
      <c r="J2" s="45"/>
      <c r="K2" s="45"/>
    </row>
    <row r="3" spans="2:11" s="44" customFormat="1" ht="15">
      <c r="B3" s="45"/>
      <c r="C3" s="45"/>
      <c r="D3" s="45"/>
      <c r="E3" s="45"/>
      <c r="F3" s="45"/>
      <c r="G3" s="45"/>
      <c r="H3" s="45"/>
      <c r="I3" s="45"/>
      <c r="J3" s="45"/>
      <c r="K3" s="45"/>
    </row>
    <row r="4" spans="1:11" s="44" customFormat="1" ht="15">
      <c r="A4" s="557" t="s">
        <v>478</v>
      </c>
      <c r="B4" s="557"/>
      <c r="C4" s="557"/>
      <c r="D4" s="557"/>
      <c r="E4" s="557"/>
      <c r="F4" s="557"/>
      <c r="G4" s="557"/>
      <c r="H4" s="557"/>
      <c r="I4" s="557"/>
      <c r="J4" s="557"/>
      <c r="K4" s="557"/>
    </row>
    <row r="5" spans="2:11" s="44" customFormat="1" ht="15">
      <c r="B5" s="45"/>
      <c r="C5" s="45"/>
      <c r="D5" s="45"/>
      <c r="E5" s="45"/>
      <c r="F5" s="45"/>
      <c r="G5" s="45"/>
      <c r="H5" s="45"/>
      <c r="I5" s="45"/>
      <c r="J5" s="45"/>
      <c r="K5" s="45"/>
    </row>
    <row r="6" spans="1:11" s="44" customFormat="1" ht="15">
      <c r="A6" s="557" t="s">
        <v>356</v>
      </c>
      <c r="B6" s="557"/>
      <c r="C6" s="558">
        <v>1210121020</v>
      </c>
      <c r="D6" s="558"/>
      <c r="E6" s="45"/>
      <c r="F6" s="45"/>
      <c r="G6" s="45"/>
      <c r="H6" s="45"/>
      <c r="I6" s="45"/>
      <c r="J6" s="45"/>
      <c r="K6" s="45"/>
    </row>
    <row r="7" spans="2:11" s="44" customFormat="1" ht="15">
      <c r="B7" s="45"/>
      <c r="C7" s="45"/>
      <c r="D7" s="45"/>
      <c r="E7" s="45"/>
      <c r="F7" s="45"/>
      <c r="G7" s="45"/>
      <c r="H7" s="45"/>
      <c r="I7" s="45"/>
      <c r="J7" s="45"/>
      <c r="K7" s="45"/>
    </row>
    <row r="8" spans="1:11" s="44" customFormat="1" ht="15">
      <c r="A8" s="557" t="s">
        <v>358</v>
      </c>
      <c r="B8" s="557"/>
      <c r="C8" s="557"/>
      <c r="D8" s="574" t="s">
        <v>580</v>
      </c>
      <c r="E8" s="574"/>
      <c r="F8" s="574"/>
      <c r="G8" s="574"/>
      <c r="H8" s="45"/>
      <c r="I8" s="45"/>
      <c r="J8" s="45"/>
      <c r="K8" s="45"/>
    </row>
    <row r="9" spans="1:11" s="44" customFormat="1" ht="15">
      <c r="A9" s="82"/>
      <c r="B9" s="82"/>
      <c r="C9" s="82"/>
      <c r="D9" s="45"/>
      <c r="E9" s="45"/>
      <c r="F9" s="45"/>
      <c r="G9" s="45"/>
      <c r="H9" s="45"/>
      <c r="I9" s="45"/>
      <c r="J9" s="45"/>
      <c r="K9" s="45"/>
    </row>
    <row r="10" spans="1:11" s="44" customFormat="1" ht="15">
      <c r="A10" s="47" t="s">
        <v>360</v>
      </c>
      <c r="B10" s="48"/>
      <c r="C10" s="48"/>
      <c r="D10" s="48"/>
      <c r="E10" s="45"/>
      <c r="F10" s="45"/>
      <c r="G10" s="45"/>
      <c r="H10" s="45"/>
      <c r="I10" s="45"/>
      <c r="J10" s="45"/>
      <c r="K10" s="45"/>
    </row>
    <row r="11" spans="1:11" s="44" customFormat="1" ht="15">
      <c r="A11" s="47" t="s">
        <v>361</v>
      </c>
      <c r="B11" s="48"/>
      <c r="C11" s="48"/>
      <c r="D11" s="48"/>
      <c r="E11" s="45"/>
      <c r="F11" s="45"/>
      <c r="G11" s="45"/>
      <c r="H11" s="45"/>
      <c r="I11" s="45"/>
      <c r="J11" s="45"/>
      <c r="K11" s="45"/>
    </row>
    <row r="12" spans="2:11" s="44" customFormat="1" ht="15">
      <c r="B12" s="45"/>
      <c r="C12" s="45"/>
      <c r="D12" s="45"/>
      <c r="E12" s="45"/>
      <c r="F12" s="45"/>
      <c r="G12" s="45"/>
      <c r="H12" s="45"/>
      <c r="I12" s="45"/>
      <c r="J12" s="45"/>
      <c r="K12" s="45"/>
    </row>
    <row r="13" spans="1:11" s="49" customFormat="1" ht="25.5" customHeight="1">
      <c r="A13" s="566" t="s">
        <v>373</v>
      </c>
      <c r="B13" s="559" t="s">
        <v>362</v>
      </c>
      <c r="C13" s="559" t="s">
        <v>363</v>
      </c>
      <c r="D13" s="559" t="s">
        <v>364</v>
      </c>
      <c r="E13" s="559"/>
      <c r="F13" s="559"/>
      <c r="G13" s="559"/>
      <c r="H13" s="559" t="s">
        <v>365</v>
      </c>
      <c r="I13" s="559" t="s">
        <v>480</v>
      </c>
      <c r="J13" s="559" t="s">
        <v>479</v>
      </c>
      <c r="K13" s="559" t="s">
        <v>716</v>
      </c>
    </row>
    <row r="14" spans="1:11" s="49" customFormat="1" ht="12">
      <c r="A14" s="566"/>
      <c r="B14" s="559"/>
      <c r="C14" s="559"/>
      <c r="D14" s="566" t="s">
        <v>367</v>
      </c>
      <c r="E14" s="83" t="s">
        <v>48</v>
      </c>
      <c r="F14" s="83"/>
      <c r="G14" s="83"/>
      <c r="H14" s="559"/>
      <c r="I14" s="559"/>
      <c r="J14" s="559"/>
      <c r="K14" s="559"/>
    </row>
    <row r="15" spans="1:11" s="52" customFormat="1" ht="47.25" customHeight="1">
      <c r="A15" s="566"/>
      <c r="B15" s="559"/>
      <c r="C15" s="559"/>
      <c r="D15" s="566"/>
      <c r="E15" s="84" t="s">
        <v>368</v>
      </c>
      <c r="F15" s="84" t="s">
        <v>369</v>
      </c>
      <c r="G15" s="84" t="s">
        <v>370</v>
      </c>
      <c r="H15" s="559"/>
      <c r="I15" s="559"/>
      <c r="J15" s="559"/>
      <c r="K15" s="559"/>
    </row>
    <row r="16" spans="1:11" s="81" customFormat="1" ht="15">
      <c r="A16" s="85">
        <v>1</v>
      </c>
      <c r="B16" s="85">
        <v>2</v>
      </c>
      <c r="C16" s="85">
        <v>3</v>
      </c>
      <c r="D16" s="85">
        <v>4</v>
      </c>
      <c r="E16" s="85">
        <v>5</v>
      </c>
      <c r="F16" s="85">
        <v>6</v>
      </c>
      <c r="G16" s="85">
        <v>7</v>
      </c>
      <c r="H16" s="85">
        <v>8</v>
      </c>
      <c r="I16" s="85">
        <v>9</v>
      </c>
      <c r="J16" s="85">
        <v>10</v>
      </c>
      <c r="K16" s="85">
        <v>11</v>
      </c>
    </row>
    <row r="17" spans="1:11" s="140" customFormat="1" ht="15">
      <c r="A17" s="55"/>
      <c r="B17" s="56" t="s">
        <v>715</v>
      </c>
      <c r="C17" s="92"/>
      <c r="D17" s="92"/>
      <c r="E17" s="108"/>
      <c r="F17" s="108"/>
      <c r="G17" s="108"/>
      <c r="H17" s="108"/>
      <c r="I17" s="108"/>
      <c r="J17" s="108"/>
      <c r="K17" s="108"/>
    </row>
    <row r="18" spans="1:11" s="140" customFormat="1" ht="24.75">
      <c r="A18" s="75" t="s">
        <v>457</v>
      </c>
      <c r="B18" s="51" t="s">
        <v>460</v>
      </c>
      <c r="C18" s="92"/>
      <c r="D18" s="92">
        <f>SUM(E18:G18)</f>
        <v>0</v>
      </c>
      <c r="E18" s="108"/>
      <c r="F18" s="108"/>
      <c r="G18" s="108"/>
      <c r="H18" s="108"/>
      <c r="I18" s="108"/>
      <c r="J18" s="108"/>
      <c r="K18" s="108"/>
    </row>
    <row r="19" spans="1:11" s="140" customFormat="1" ht="15">
      <c r="A19" s="75" t="s">
        <v>458</v>
      </c>
      <c r="B19" s="51" t="s">
        <v>461</v>
      </c>
      <c r="C19" s="92"/>
      <c r="D19" s="92">
        <f>SUM(E19:G19)</f>
        <v>0</v>
      </c>
      <c r="E19" s="108"/>
      <c r="F19" s="108"/>
      <c r="G19" s="108"/>
      <c r="H19" s="108"/>
      <c r="I19" s="108"/>
      <c r="J19" s="108"/>
      <c r="K19" s="108"/>
    </row>
    <row r="20" spans="1:16" s="140" customFormat="1" ht="15">
      <c r="A20" s="75" t="s">
        <v>459</v>
      </c>
      <c r="B20" s="56" t="s">
        <v>462</v>
      </c>
      <c r="C20" s="92">
        <v>25.35</v>
      </c>
      <c r="D20" s="92">
        <f>SUM(E20:G20)</f>
        <v>10169.13807</v>
      </c>
      <c r="E20" s="108">
        <v>9593.82</v>
      </c>
      <c r="F20" s="108">
        <v>179.3088</v>
      </c>
      <c r="G20" s="108">
        <v>396.00927</v>
      </c>
      <c r="H20" s="108"/>
      <c r="I20" s="108">
        <f>D20*C20*9</f>
        <v>2320088.8506705</v>
      </c>
      <c r="J20" s="108">
        <v>3126124</v>
      </c>
      <c r="K20" s="108">
        <v>3141899</v>
      </c>
      <c r="M20" s="140">
        <v>141203.36</v>
      </c>
      <c r="N20" s="140">
        <v>257787.65</v>
      </c>
      <c r="P20" s="149"/>
    </row>
    <row r="21" spans="1:15" s="208" customFormat="1" ht="15">
      <c r="A21" s="209"/>
      <c r="B21" s="209"/>
      <c r="C21" s="108"/>
      <c r="D21" s="108"/>
      <c r="E21" s="108"/>
      <c r="F21" s="108"/>
      <c r="G21" s="108"/>
      <c r="H21" s="108"/>
      <c r="I21" s="108"/>
      <c r="J21" s="108"/>
      <c r="K21" s="108"/>
      <c r="L21" s="149"/>
      <c r="O21" s="149"/>
    </row>
    <row r="22" spans="1:11" s="140" customFormat="1" ht="15">
      <c r="A22" s="55"/>
      <c r="B22" s="56" t="s">
        <v>761</v>
      </c>
      <c r="C22" s="92"/>
      <c r="D22" s="92"/>
      <c r="E22" s="108"/>
      <c r="F22" s="108"/>
      <c r="G22" s="108"/>
      <c r="H22" s="108"/>
      <c r="I22" s="108"/>
      <c r="J22" s="108"/>
      <c r="K22" s="108"/>
    </row>
    <row r="23" spans="1:11" s="140" customFormat="1" ht="24.75">
      <c r="A23" s="75" t="s">
        <v>457</v>
      </c>
      <c r="B23" s="51" t="s">
        <v>460</v>
      </c>
      <c r="C23" s="92"/>
      <c r="D23" s="92">
        <f>SUM(E23:G23)</f>
        <v>0</v>
      </c>
      <c r="E23" s="108"/>
      <c r="F23" s="108"/>
      <c r="G23" s="108"/>
      <c r="H23" s="108"/>
      <c r="I23" s="108"/>
      <c r="J23" s="108"/>
      <c r="K23" s="108"/>
    </row>
    <row r="24" spans="1:11" s="140" customFormat="1" ht="15">
      <c r="A24" s="75" t="s">
        <v>458</v>
      </c>
      <c r="B24" s="51" t="s">
        <v>461</v>
      </c>
      <c r="C24" s="92"/>
      <c r="D24" s="92">
        <f>SUM(E24:G24)</f>
        <v>0</v>
      </c>
      <c r="E24" s="108"/>
      <c r="F24" s="108"/>
      <c r="G24" s="108"/>
      <c r="H24" s="108"/>
      <c r="I24" s="108"/>
      <c r="J24" s="108"/>
      <c r="K24" s="108"/>
    </row>
    <row r="25" spans="1:15" s="140" customFormat="1" ht="15">
      <c r="A25" s="75" t="s">
        <v>459</v>
      </c>
      <c r="B25" s="56" t="s">
        <v>462</v>
      </c>
      <c r="C25" s="92">
        <v>25.35</v>
      </c>
      <c r="D25" s="92">
        <f>SUM(E25:G25)</f>
        <v>10259.2525</v>
      </c>
      <c r="E25" s="108">
        <v>10121.481</v>
      </c>
      <c r="F25" s="108">
        <v>137.7715</v>
      </c>
      <c r="G25" s="108"/>
      <c r="H25" s="108"/>
      <c r="I25" s="108">
        <f>D25*C25*3</f>
        <v>780216.1526250001</v>
      </c>
      <c r="J25" s="108"/>
      <c r="K25" s="108"/>
      <c r="N25" s="140">
        <v>260072.11</v>
      </c>
      <c r="O25" s="140">
        <f>N25*2</f>
        <v>520144.22</v>
      </c>
    </row>
    <row r="26" spans="1:15" s="140" customFormat="1" ht="15">
      <c r="A26" s="141"/>
      <c r="B26" s="141"/>
      <c r="C26" s="108"/>
      <c r="D26" s="108"/>
      <c r="E26" s="108"/>
      <c r="F26" s="108"/>
      <c r="G26" s="108"/>
      <c r="H26" s="108"/>
      <c r="I26" s="108"/>
      <c r="J26" s="108"/>
      <c r="K26" s="108"/>
      <c r="O26" s="149">
        <f>O25-I25</f>
        <v>-260071.93262500013</v>
      </c>
    </row>
    <row r="27" spans="1:11" s="44" customFormat="1" ht="15" hidden="1">
      <c r="A27" s="55"/>
      <c r="B27" s="56" t="s">
        <v>729</v>
      </c>
      <c r="C27" s="92"/>
      <c r="D27" s="92"/>
      <c r="E27" s="92"/>
      <c r="F27" s="92"/>
      <c r="G27" s="92"/>
      <c r="H27" s="92"/>
      <c r="I27" s="92"/>
      <c r="J27" s="92"/>
      <c r="K27" s="92"/>
    </row>
    <row r="28" spans="1:11" s="44" customFormat="1" ht="24.75" hidden="1">
      <c r="A28" s="75" t="s">
        <v>457</v>
      </c>
      <c r="B28" s="51" t="s">
        <v>460</v>
      </c>
      <c r="C28" s="92"/>
      <c r="D28" s="92"/>
      <c r="E28" s="92"/>
      <c r="F28" s="92"/>
      <c r="G28" s="92"/>
      <c r="H28" s="92"/>
      <c r="I28" s="92"/>
      <c r="J28" s="92"/>
      <c r="K28" s="92"/>
    </row>
    <row r="29" spans="1:11" s="44" customFormat="1" ht="15" hidden="1">
      <c r="A29" s="75" t="s">
        <v>458</v>
      </c>
      <c r="B29" s="51" t="s">
        <v>461</v>
      </c>
      <c r="C29" s="92"/>
      <c r="D29" s="92"/>
      <c r="E29" s="92"/>
      <c r="F29" s="92"/>
      <c r="G29" s="92"/>
      <c r="H29" s="92"/>
      <c r="I29" s="92"/>
      <c r="J29" s="92"/>
      <c r="K29" s="92"/>
    </row>
    <row r="30" spans="1:11" s="44" customFormat="1" ht="15" hidden="1">
      <c r="A30" s="75" t="s">
        <v>459</v>
      </c>
      <c r="B30" s="56" t="s">
        <v>462</v>
      </c>
      <c r="C30" s="92"/>
      <c r="D30" s="92"/>
      <c r="E30" s="108"/>
      <c r="F30" s="108"/>
      <c r="G30" s="108"/>
      <c r="H30" s="92"/>
      <c r="I30" s="108"/>
      <c r="J30" s="92"/>
      <c r="K30" s="92"/>
    </row>
    <row r="31" spans="1:11" s="44" customFormat="1" ht="15" hidden="1">
      <c r="A31" s="55"/>
      <c r="B31" s="57"/>
      <c r="C31" s="92"/>
      <c r="D31" s="92"/>
      <c r="E31" s="92"/>
      <c r="F31" s="92"/>
      <c r="G31" s="92"/>
      <c r="H31" s="92"/>
      <c r="I31" s="92"/>
      <c r="J31" s="92"/>
      <c r="K31" s="92"/>
    </row>
    <row r="32" spans="1:11" s="44" customFormat="1" ht="15">
      <c r="A32" s="55"/>
      <c r="B32" s="57"/>
      <c r="C32" s="92"/>
      <c r="D32" s="92"/>
      <c r="E32" s="92"/>
      <c r="F32" s="92"/>
      <c r="G32" s="92"/>
      <c r="H32" s="92"/>
      <c r="I32" s="92"/>
      <c r="J32" s="92"/>
      <c r="K32" s="92"/>
    </row>
    <row r="33" spans="1:14" s="44" customFormat="1" ht="15">
      <c r="A33" s="55"/>
      <c r="B33" s="57"/>
      <c r="C33" s="57"/>
      <c r="D33" s="57"/>
      <c r="E33" s="57"/>
      <c r="F33" s="57"/>
      <c r="G33" s="57"/>
      <c r="H33" s="57"/>
      <c r="I33" s="92">
        <v>-19800</v>
      </c>
      <c r="J33" s="92"/>
      <c r="K33" s="92"/>
      <c r="N33" s="44">
        <v>3080505</v>
      </c>
    </row>
    <row r="34" spans="1:15" s="44" customFormat="1" ht="15">
      <c r="A34" s="110" t="s">
        <v>371</v>
      </c>
      <c r="B34" s="96"/>
      <c r="C34" s="96"/>
      <c r="D34" s="96"/>
      <c r="E34" s="96"/>
      <c r="F34" s="96"/>
      <c r="G34" s="96"/>
      <c r="H34" s="96"/>
      <c r="I34" s="97">
        <f>SUM(I17:I33)</f>
        <v>3080505.0032955003</v>
      </c>
      <c r="J34" s="97">
        <f>SUM(J17:J33)</f>
        <v>3126124</v>
      </c>
      <c r="K34" s="97">
        <f>SUM(K17:K33)</f>
        <v>3141899</v>
      </c>
      <c r="N34" s="148">
        <f>N33-I34</f>
        <v>-0.003295500297099352</v>
      </c>
      <c r="O34" s="44">
        <f>N34/25.35</f>
        <v>-0.00013000001171989552</v>
      </c>
    </row>
    <row r="35" spans="2:11" s="44" customFormat="1" ht="15">
      <c r="B35" s="45"/>
      <c r="C35" s="45"/>
      <c r="D35" s="45"/>
      <c r="E35" s="45"/>
      <c r="F35" s="45"/>
      <c r="G35" s="45"/>
      <c r="H35" s="45"/>
      <c r="I35" s="45"/>
      <c r="J35" s="45"/>
      <c r="K35" s="45"/>
    </row>
    <row r="36" spans="2:11" s="44" customFormat="1" ht="15">
      <c r="B36" s="45"/>
      <c r="C36" s="45"/>
      <c r="D36" s="45"/>
      <c r="E36" s="45"/>
      <c r="F36" s="45"/>
      <c r="G36" s="45"/>
      <c r="H36" s="45"/>
      <c r="I36" s="45"/>
      <c r="J36" s="45"/>
      <c r="K36" s="45"/>
    </row>
    <row r="37" spans="1:11" s="44" customFormat="1" ht="44.25" customHeight="1">
      <c r="A37" s="567" t="s">
        <v>775</v>
      </c>
      <c r="B37" s="567"/>
      <c r="C37" s="567"/>
      <c r="D37" s="567"/>
      <c r="E37" s="567"/>
      <c r="F37" s="567"/>
      <c r="G37" s="567"/>
      <c r="H37" s="567"/>
      <c r="I37" s="45"/>
      <c r="J37" s="45"/>
      <c r="K37" s="45"/>
    </row>
    <row r="38" spans="2:11" s="44" customFormat="1" ht="15">
      <c r="B38" s="45"/>
      <c r="C38" s="45"/>
      <c r="D38" s="45"/>
      <c r="E38" s="45"/>
      <c r="F38" s="45"/>
      <c r="G38" s="45"/>
      <c r="H38" s="45"/>
      <c r="I38" s="45"/>
      <c r="J38" s="45"/>
      <c r="K38" s="45"/>
    </row>
    <row r="39" spans="1:11" s="44" customFormat="1" ht="76.5" customHeight="1">
      <c r="A39" s="89" t="s">
        <v>373</v>
      </c>
      <c r="B39" s="568" t="s">
        <v>380</v>
      </c>
      <c r="C39" s="569"/>
      <c r="D39" s="570"/>
      <c r="E39" s="84" t="s">
        <v>381</v>
      </c>
      <c r="F39" s="84" t="s">
        <v>703</v>
      </c>
      <c r="G39" s="84" t="s">
        <v>482</v>
      </c>
      <c r="H39" s="84" t="s">
        <v>704</v>
      </c>
      <c r="I39" s="45"/>
      <c r="J39" s="45"/>
      <c r="K39" s="45"/>
    </row>
    <row r="40" spans="1:11" s="44" customFormat="1" ht="15">
      <c r="A40" s="85">
        <v>1</v>
      </c>
      <c r="B40" s="544">
        <v>2</v>
      </c>
      <c r="C40" s="571"/>
      <c r="D40" s="545"/>
      <c r="E40" s="85">
        <v>3</v>
      </c>
      <c r="F40" s="85">
        <v>4</v>
      </c>
      <c r="G40" s="85">
        <v>5</v>
      </c>
      <c r="H40" s="85">
        <v>6</v>
      </c>
      <c r="I40" s="45"/>
      <c r="J40" s="45"/>
      <c r="K40" s="45"/>
    </row>
    <row r="41" spans="1:11" s="44" customFormat="1" ht="42.75" customHeight="1">
      <c r="A41" s="55">
        <v>1</v>
      </c>
      <c r="B41" s="562" t="s">
        <v>770</v>
      </c>
      <c r="C41" s="563"/>
      <c r="D41" s="564"/>
      <c r="E41" s="92"/>
      <c r="F41" s="92">
        <f>F43</f>
        <v>930092</v>
      </c>
      <c r="G41" s="92">
        <f>G43</f>
        <v>937837</v>
      </c>
      <c r="H41" s="92">
        <f>H43</f>
        <v>942570</v>
      </c>
      <c r="I41" s="45"/>
      <c r="J41" s="45"/>
      <c r="K41" s="45"/>
    </row>
    <row r="42" spans="1:11" s="44" customFormat="1" ht="21" customHeight="1">
      <c r="A42" s="55"/>
      <c r="B42" s="562" t="s">
        <v>48</v>
      </c>
      <c r="C42" s="563"/>
      <c r="D42" s="564"/>
      <c r="E42" s="92"/>
      <c r="F42" s="92"/>
      <c r="G42" s="92"/>
      <c r="H42" s="92"/>
      <c r="I42" s="45"/>
      <c r="J42" s="45"/>
      <c r="K42" s="45"/>
    </row>
    <row r="43" spans="1:11" s="44" customFormat="1" ht="24" customHeight="1">
      <c r="A43" s="61"/>
      <c r="B43" s="562" t="s">
        <v>769</v>
      </c>
      <c r="C43" s="563"/>
      <c r="D43" s="564"/>
      <c r="E43" s="92">
        <f>I34+F55</f>
        <v>3100305.0032955003</v>
      </c>
      <c r="F43" s="92">
        <f>ROUND(E43*0.3,0)</f>
        <v>930092</v>
      </c>
      <c r="G43" s="92">
        <f>ROUND(J34*0.3,0)</f>
        <v>937837</v>
      </c>
      <c r="H43" s="92">
        <f>ROUND(K34*0.3,0)</f>
        <v>942570</v>
      </c>
      <c r="I43" s="45"/>
      <c r="J43" s="45"/>
      <c r="K43" s="45"/>
    </row>
    <row r="44" spans="1:11" s="44" customFormat="1" ht="27.75" customHeight="1">
      <c r="A44" s="55">
        <v>2</v>
      </c>
      <c r="B44" s="562" t="s">
        <v>776</v>
      </c>
      <c r="C44" s="563"/>
      <c r="D44" s="564"/>
      <c r="E44" s="92"/>
      <c r="F44" s="92">
        <f>F45+F46</f>
        <v>6200</v>
      </c>
      <c r="G44" s="92">
        <f>G45+G46</f>
        <v>6252</v>
      </c>
      <c r="H44" s="92">
        <f>H45+H46</f>
        <v>6283</v>
      </c>
      <c r="I44" s="45"/>
      <c r="J44" s="45"/>
      <c r="K44" s="45"/>
    </row>
    <row r="45" spans="1:11" s="44" customFormat="1" ht="19.5" customHeight="1">
      <c r="A45" s="55"/>
      <c r="B45" s="562" t="s">
        <v>48</v>
      </c>
      <c r="C45" s="563"/>
      <c r="D45" s="564"/>
      <c r="E45" s="92"/>
      <c r="F45" s="92"/>
      <c r="G45" s="92"/>
      <c r="H45" s="92"/>
      <c r="I45" s="45"/>
      <c r="J45" s="45"/>
      <c r="K45" s="45"/>
    </row>
    <row r="46" spans="1:11" s="44" customFormat="1" ht="39" customHeight="1">
      <c r="A46" s="55"/>
      <c r="B46" s="562" t="s">
        <v>768</v>
      </c>
      <c r="C46" s="563"/>
      <c r="D46" s="564"/>
      <c r="E46" s="92">
        <f>E43</f>
        <v>3100305.0032955003</v>
      </c>
      <c r="F46" s="92">
        <f>ROUND(E46*0.002,0)-1</f>
        <v>6200</v>
      </c>
      <c r="G46" s="92">
        <f>ROUND(J34*0.002,0)</f>
        <v>6252</v>
      </c>
      <c r="H46" s="92">
        <f>ROUND(K34*0.002,0)-1</f>
        <v>6283</v>
      </c>
      <c r="I46" s="45"/>
      <c r="J46" s="45"/>
      <c r="K46" s="45"/>
    </row>
    <row r="47" spans="1:11" s="44" customFormat="1" ht="15">
      <c r="A47" s="55"/>
      <c r="B47" s="565" t="s">
        <v>371</v>
      </c>
      <c r="C47" s="565"/>
      <c r="D47" s="565"/>
      <c r="E47" s="96"/>
      <c r="F47" s="97">
        <f>F41+F44</f>
        <v>936292</v>
      </c>
      <c r="G47" s="97">
        <f>G41+G44</f>
        <v>944089</v>
      </c>
      <c r="H47" s="97">
        <f>H41+H44</f>
        <v>948853</v>
      </c>
      <c r="I47" s="45"/>
      <c r="J47" s="45"/>
      <c r="K47" s="45"/>
    </row>
    <row r="48" spans="2:11" s="44" customFormat="1" ht="15">
      <c r="B48" s="45"/>
      <c r="C48" s="45"/>
      <c r="D48" s="45"/>
      <c r="E48" s="45"/>
      <c r="F48" s="45"/>
      <c r="G48" s="45"/>
      <c r="H48" s="45"/>
      <c r="I48" s="45"/>
      <c r="J48" s="45"/>
      <c r="K48" s="45"/>
    </row>
    <row r="49" spans="1:11" s="58" customFormat="1" ht="14.25">
      <c r="A49" s="58" t="s">
        <v>388</v>
      </c>
      <c r="B49" s="48"/>
      <c r="C49" s="48"/>
      <c r="D49" s="48"/>
      <c r="E49" s="48"/>
      <c r="F49" s="48"/>
      <c r="G49" s="48"/>
      <c r="H49" s="48"/>
      <c r="I49" s="48"/>
      <c r="J49" s="48"/>
      <c r="K49" s="48"/>
    </row>
    <row r="50" spans="2:11" s="44" customFormat="1" ht="15">
      <c r="B50" s="45"/>
      <c r="C50" s="45"/>
      <c r="D50" s="45"/>
      <c r="E50" s="45"/>
      <c r="F50" s="45"/>
      <c r="G50" s="45"/>
      <c r="H50" s="45"/>
      <c r="I50" s="45"/>
      <c r="J50" s="45"/>
      <c r="K50" s="45"/>
    </row>
    <row r="51" spans="1:11" s="44" customFormat="1" ht="48.75" customHeight="1">
      <c r="A51" s="89" t="s">
        <v>373</v>
      </c>
      <c r="B51" s="568" t="s">
        <v>0</v>
      </c>
      <c r="C51" s="570"/>
      <c r="D51" s="198" t="s">
        <v>389</v>
      </c>
      <c r="E51" s="198" t="s">
        <v>390</v>
      </c>
      <c r="F51" s="198" t="s">
        <v>528</v>
      </c>
      <c r="G51" s="198" t="s">
        <v>529</v>
      </c>
      <c r="H51" s="198" t="s">
        <v>722</v>
      </c>
      <c r="I51" s="45"/>
      <c r="J51" s="45"/>
      <c r="K51" s="45"/>
    </row>
    <row r="52" spans="1:11" s="44" customFormat="1" ht="15">
      <c r="A52" s="85">
        <v>1</v>
      </c>
      <c r="B52" s="544">
        <v>2</v>
      </c>
      <c r="C52" s="545"/>
      <c r="D52" s="85">
        <v>3</v>
      </c>
      <c r="E52" s="85">
        <v>4</v>
      </c>
      <c r="F52" s="85">
        <v>5</v>
      </c>
      <c r="G52" s="85">
        <v>6</v>
      </c>
      <c r="H52" s="85">
        <v>7</v>
      </c>
      <c r="I52" s="45"/>
      <c r="J52" s="45"/>
      <c r="K52" s="45"/>
    </row>
    <row r="53" spans="1:11" s="44" customFormat="1" ht="15">
      <c r="A53" s="55">
        <v>1</v>
      </c>
      <c r="B53" s="542" t="s">
        <v>666</v>
      </c>
      <c r="C53" s="543"/>
      <c r="D53" s="57"/>
      <c r="E53" s="57"/>
      <c r="F53" s="92">
        <v>19800</v>
      </c>
      <c r="G53" s="92">
        <v>0</v>
      </c>
      <c r="H53" s="92">
        <v>0</v>
      </c>
      <c r="I53" s="45"/>
      <c r="J53" s="45"/>
      <c r="K53" s="45"/>
    </row>
    <row r="54" spans="1:11" s="44" customFormat="1" ht="15">
      <c r="A54" s="55"/>
      <c r="B54" s="544"/>
      <c r="C54" s="545"/>
      <c r="D54" s="57"/>
      <c r="E54" s="57"/>
      <c r="F54" s="92"/>
      <c r="G54" s="92"/>
      <c r="H54" s="92"/>
      <c r="I54" s="45"/>
      <c r="J54" s="45"/>
      <c r="K54" s="45"/>
    </row>
    <row r="55" spans="1:11" s="44" customFormat="1" ht="15">
      <c r="A55" s="55"/>
      <c r="B55" s="551" t="s">
        <v>371</v>
      </c>
      <c r="C55" s="552"/>
      <c r="D55" s="96"/>
      <c r="E55" s="96"/>
      <c r="F55" s="97">
        <f>SUM(F53:F54)</f>
        <v>19800</v>
      </c>
      <c r="G55" s="97">
        <f>SUM(G53:G54)</f>
        <v>0</v>
      </c>
      <c r="H55" s="97">
        <f>SUM(H53:H54)</f>
        <v>0</v>
      </c>
      <c r="I55" s="45"/>
      <c r="J55" s="45"/>
      <c r="K55" s="45"/>
    </row>
    <row r="56" spans="2:11" s="44" customFormat="1" ht="15">
      <c r="B56" s="45"/>
      <c r="C56" s="45"/>
      <c r="D56" s="45"/>
      <c r="E56" s="45"/>
      <c r="F56" s="45"/>
      <c r="G56" s="45"/>
      <c r="H56" s="45"/>
      <c r="I56" s="45"/>
      <c r="J56" s="45"/>
      <c r="K56" s="45"/>
    </row>
    <row r="57" spans="1:11" s="58" customFormat="1" ht="14.25">
      <c r="A57" s="58" t="s">
        <v>392</v>
      </c>
      <c r="B57" s="48"/>
      <c r="C57" s="48"/>
      <c r="D57" s="48"/>
      <c r="E57" s="48"/>
      <c r="F57" s="48"/>
      <c r="G57" s="48"/>
      <c r="H57" s="48"/>
      <c r="I57" s="48"/>
      <c r="J57" s="48"/>
      <c r="K57" s="48"/>
    </row>
    <row r="58" spans="2:11" s="44" customFormat="1" ht="15">
      <c r="B58" s="45"/>
      <c r="C58" s="45"/>
      <c r="D58" s="45"/>
      <c r="E58" s="45"/>
      <c r="F58" s="45"/>
      <c r="G58" s="45"/>
      <c r="H58" s="45"/>
      <c r="I58" s="45"/>
      <c r="J58" s="45"/>
      <c r="K58" s="45"/>
    </row>
    <row r="59" spans="1:11" s="44" customFormat="1" ht="72.75">
      <c r="A59" s="89" t="s">
        <v>373</v>
      </c>
      <c r="B59" s="568" t="s">
        <v>393</v>
      </c>
      <c r="C59" s="570"/>
      <c r="D59" s="84" t="s">
        <v>394</v>
      </c>
      <c r="E59" s="84" t="s">
        <v>395</v>
      </c>
      <c r="F59" s="84" t="s">
        <v>726</v>
      </c>
      <c r="G59" s="84" t="s">
        <v>483</v>
      </c>
      <c r="H59" s="84" t="s">
        <v>727</v>
      </c>
      <c r="I59" s="45"/>
      <c r="J59" s="45"/>
      <c r="K59" s="45"/>
    </row>
    <row r="60" spans="1:11" s="44" customFormat="1" ht="15">
      <c r="A60" s="85">
        <v>1</v>
      </c>
      <c r="B60" s="544">
        <v>2</v>
      </c>
      <c r="C60" s="545"/>
      <c r="D60" s="85">
        <v>3</v>
      </c>
      <c r="E60" s="85">
        <v>4</v>
      </c>
      <c r="F60" s="85">
        <v>5</v>
      </c>
      <c r="G60" s="85">
        <v>6</v>
      </c>
      <c r="H60" s="85">
        <v>7</v>
      </c>
      <c r="I60" s="45"/>
      <c r="J60" s="45"/>
      <c r="K60" s="45"/>
    </row>
    <row r="61" spans="1:11" s="44" customFormat="1" ht="16.5" customHeight="1">
      <c r="A61" s="55">
        <v>1</v>
      </c>
      <c r="B61" s="579" t="s">
        <v>773</v>
      </c>
      <c r="C61" s="580"/>
      <c r="D61" s="92">
        <v>2705488.5</v>
      </c>
      <c r="E61" s="104">
        <v>0.022</v>
      </c>
      <c r="F61" s="92">
        <f>(D61*2.2/100)/4*3*0.95</f>
        <v>42408.5322375</v>
      </c>
      <c r="G61" s="92">
        <v>33701</v>
      </c>
      <c r="H61" s="92">
        <v>31280</v>
      </c>
      <c r="I61" s="45"/>
      <c r="J61" s="45"/>
      <c r="K61" s="45"/>
    </row>
    <row r="62" spans="1:11" s="44" customFormat="1" ht="15">
      <c r="A62" s="55">
        <v>2</v>
      </c>
      <c r="B62" s="579" t="s">
        <v>774</v>
      </c>
      <c r="C62" s="580"/>
      <c r="D62" s="92">
        <v>27090851.24</v>
      </c>
      <c r="E62" s="104">
        <v>0.015</v>
      </c>
      <c r="F62" s="92">
        <f>(D62*1.5/100)/4*3*0.95</f>
        <v>289533.47262749996</v>
      </c>
      <c r="G62" s="92">
        <v>406363</v>
      </c>
      <c r="H62" s="92">
        <f>G62</f>
        <v>406363</v>
      </c>
      <c r="I62" s="45"/>
      <c r="J62" s="45"/>
      <c r="K62" s="45"/>
    </row>
    <row r="63" spans="1:11" s="44" customFormat="1" ht="15">
      <c r="A63" s="55"/>
      <c r="B63" s="542" t="s">
        <v>744</v>
      </c>
      <c r="C63" s="543"/>
      <c r="D63" s="57"/>
      <c r="E63" s="104"/>
      <c r="F63" s="92"/>
      <c r="G63" s="92"/>
      <c r="H63" s="92"/>
      <c r="I63" s="45"/>
      <c r="J63" s="45"/>
      <c r="K63" s="45"/>
    </row>
    <row r="64" spans="1:11" s="44" customFormat="1" ht="15">
      <c r="A64" s="55"/>
      <c r="B64" s="542" t="s">
        <v>745</v>
      </c>
      <c r="C64" s="543"/>
      <c r="D64" s="57"/>
      <c r="E64" s="57"/>
      <c r="F64" s="92"/>
      <c r="G64" s="92"/>
      <c r="H64" s="92"/>
      <c r="I64" s="45"/>
      <c r="J64" s="161"/>
      <c r="K64" s="45"/>
    </row>
    <row r="65" spans="1:11" s="44" customFormat="1" ht="15">
      <c r="A65" s="55"/>
      <c r="B65" s="551" t="s">
        <v>371</v>
      </c>
      <c r="C65" s="552"/>
      <c r="D65" s="96"/>
      <c r="E65" s="96"/>
      <c r="F65" s="97">
        <f>SUM(F61:F64)</f>
        <v>331942.00486499997</v>
      </c>
      <c r="G65" s="97">
        <f>SUM(G61:G64)</f>
        <v>440064</v>
      </c>
      <c r="H65" s="97">
        <f>SUM(H61:H64)</f>
        <v>437643</v>
      </c>
      <c r="I65" s="45"/>
      <c r="J65" s="45"/>
      <c r="K65" s="45"/>
    </row>
    <row r="66" spans="2:11" s="44" customFormat="1" ht="15">
      <c r="B66" s="45"/>
      <c r="C66" s="45"/>
      <c r="D66" s="45"/>
      <c r="E66" s="45"/>
      <c r="F66" s="45"/>
      <c r="G66" s="45"/>
      <c r="H66" s="45"/>
      <c r="I66" s="45"/>
      <c r="J66" s="161"/>
      <c r="K66" s="45"/>
    </row>
    <row r="67" spans="1:11" s="58" customFormat="1" ht="14.25" customHeight="1">
      <c r="A67" s="58" t="s">
        <v>400</v>
      </c>
      <c r="B67" s="48"/>
      <c r="C67" s="48"/>
      <c r="D67" s="48"/>
      <c r="E67" s="48"/>
      <c r="F67" s="48"/>
      <c r="G67" s="48"/>
      <c r="H67" s="48"/>
      <c r="I67" s="48"/>
      <c r="J67" s="48"/>
      <c r="K67" s="48"/>
    </row>
    <row r="68" spans="1:11" s="58" customFormat="1" ht="14.25" customHeight="1">
      <c r="A68" s="58" t="s">
        <v>401</v>
      </c>
      <c r="B68" s="48"/>
      <c r="C68" s="48"/>
      <c r="D68" s="48"/>
      <c r="E68" s="48"/>
      <c r="F68" s="48"/>
      <c r="G68" s="48"/>
      <c r="H68" s="48"/>
      <c r="I68" s="48"/>
      <c r="J68" s="213"/>
      <c r="K68" s="48"/>
    </row>
    <row r="69" spans="2:11" s="44" customFormat="1" ht="15">
      <c r="B69" s="45"/>
      <c r="C69" s="45"/>
      <c r="D69" s="45"/>
      <c r="E69" s="45"/>
      <c r="F69" s="45"/>
      <c r="G69" s="45"/>
      <c r="H69" s="45"/>
      <c r="I69" s="45"/>
      <c r="J69" s="45"/>
      <c r="K69" s="45"/>
    </row>
    <row r="70" spans="1:11" s="44" customFormat="1" ht="52.5" customHeight="1">
      <c r="A70" s="89" t="s">
        <v>373</v>
      </c>
      <c r="B70" s="553" t="s">
        <v>0</v>
      </c>
      <c r="C70" s="554"/>
      <c r="D70" s="90" t="s">
        <v>402</v>
      </c>
      <c r="E70" s="84" t="s">
        <v>403</v>
      </c>
      <c r="F70" s="84" t="s">
        <v>404</v>
      </c>
      <c r="G70" s="84" t="s">
        <v>484</v>
      </c>
      <c r="H70" s="84" t="s">
        <v>485</v>
      </c>
      <c r="I70" s="84" t="s">
        <v>728</v>
      </c>
      <c r="J70" s="45"/>
      <c r="K70" s="45"/>
    </row>
    <row r="71" spans="1:11" s="44" customFormat="1" ht="15">
      <c r="A71" s="85">
        <v>1</v>
      </c>
      <c r="B71" s="544">
        <v>2</v>
      </c>
      <c r="C71" s="545"/>
      <c r="D71" s="85">
        <v>3</v>
      </c>
      <c r="E71" s="85">
        <v>4</v>
      </c>
      <c r="F71" s="85">
        <v>5</v>
      </c>
      <c r="G71" s="85">
        <v>6</v>
      </c>
      <c r="H71" s="85">
        <v>7</v>
      </c>
      <c r="I71" s="85">
        <v>8</v>
      </c>
      <c r="J71" s="45"/>
      <c r="K71" s="45"/>
    </row>
    <row r="72" spans="1:11" s="44" customFormat="1" ht="15">
      <c r="A72" s="55">
        <v>1</v>
      </c>
      <c r="B72" s="542" t="s">
        <v>581</v>
      </c>
      <c r="C72" s="543"/>
      <c r="D72" s="57">
        <v>2</v>
      </c>
      <c r="E72" s="57">
        <v>12</v>
      </c>
      <c r="F72" s="92">
        <v>258</v>
      </c>
      <c r="G72" s="92">
        <f>D72*E72*F72</f>
        <v>6192</v>
      </c>
      <c r="H72" s="92">
        <f aca="true" t="shared" si="0" ref="H72:I74">G72</f>
        <v>6192</v>
      </c>
      <c r="I72" s="92">
        <f t="shared" si="0"/>
        <v>6192</v>
      </c>
      <c r="J72" s="45"/>
      <c r="K72" s="45"/>
    </row>
    <row r="73" spans="1:11" s="44" customFormat="1" ht="15">
      <c r="A73" s="55">
        <v>2</v>
      </c>
      <c r="B73" s="542" t="s">
        <v>582</v>
      </c>
      <c r="C73" s="543"/>
      <c r="D73" s="57">
        <v>800</v>
      </c>
      <c r="E73" s="57">
        <v>12</v>
      </c>
      <c r="F73" s="92">
        <v>0.67</v>
      </c>
      <c r="G73" s="92">
        <f>D73*E73*F73</f>
        <v>6432</v>
      </c>
      <c r="H73" s="92">
        <f t="shared" si="0"/>
        <v>6432</v>
      </c>
      <c r="I73" s="92">
        <f t="shared" si="0"/>
        <v>6432</v>
      </c>
      <c r="J73" s="45"/>
      <c r="K73" s="45"/>
    </row>
    <row r="74" spans="1:11" s="44" customFormat="1" ht="15">
      <c r="A74" s="55">
        <v>3</v>
      </c>
      <c r="B74" s="542" t="s">
        <v>583</v>
      </c>
      <c r="C74" s="543"/>
      <c r="D74" s="57">
        <v>2</v>
      </c>
      <c r="E74" s="57">
        <v>12</v>
      </c>
      <c r="F74" s="92">
        <v>1278</v>
      </c>
      <c r="G74" s="92">
        <f>D74*E74*F74</f>
        <v>30672</v>
      </c>
      <c r="H74" s="92">
        <f t="shared" si="0"/>
        <v>30672</v>
      </c>
      <c r="I74" s="92">
        <f t="shared" si="0"/>
        <v>30672</v>
      </c>
      <c r="J74" s="45"/>
      <c r="K74" s="45"/>
    </row>
    <row r="75" spans="1:11" s="44" customFormat="1" ht="15">
      <c r="A75" s="55"/>
      <c r="B75" s="544"/>
      <c r="C75" s="545"/>
      <c r="D75" s="57"/>
      <c r="E75" s="57"/>
      <c r="F75" s="92"/>
      <c r="G75" s="92"/>
      <c r="H75" s="92"/>
      <c r="I75" s="92"/>
      <c r="J75" s="45"/>
      <c r="K75" s="45"/>
    </row>
    <row r="76" spans="1:11" s="44" customFormat="1" ht="15">
      <c r="A76" s="55"/>
      <c r="B76" s="551" t="s">
        <v>371</v>
      </c>
      <c r="C76" s="552"/>
      <c r="D76" s="96"/>
      <c r="E76" s="96"/>
      <c r="F76" s="97"/>
      <c r="G76" s="97">
        <f>SUM(G72:G75)</f>
        <v>43296</v>
      </c>
      <c r="H76" s="97">
        <f>SUM(H72:H75)</f>
        <v>43296</v>
      </c>
      <c r="I76" s="97">
        <f>SUM(I72:I75)</f>
        <v>43296</v>
      </c>
      <c r="J76" s="45"/>
      <c r="K76" s="45"/>
    </row>
    <row r="77" spans="2:11" s="44" customFormat="1" ht="15">
      <c r="B77" s="45"/>
      <c r="C77" s="45"/>
      <c r="D77" s="45"/>
      <c r="E77" s="45"/>
      <c r="F77" s="45"/>
      <c r="G77" s="45"/>
      <c r="H77" s="45"/>
      <c r="I77" s="45"/>
      <c r="J77" s="45"/>
      <c r="K77" s="45"/>
    </row>
    <row r="78" spans="1:11" s="58" customFormat="1" ht="14.25">
      <c r="A78" s="58" t="s">
        <v>409</v>
      </c>
      <c r="B78" s="48"/>
      <c r="C78" s="48"/>
      <c r="D78" s="48"/>
      <c r="E78" s="48"/>
      <c r="F78" s="48"/>
      <c r="G78" s="48"/>
      <c r="H78" s="48"/>
      <c r="I78" s="48"/>
      <c r="J78" s="48"/>
      <c r="K78" s="48"/>
    </row>
    <row r="79" spans="2:11" s="44" customFormat="1" ht="15">
      <c r="B79" s="45"/>
      <c r="C79" s="45"/>
      <c r="D79" s="45"/>
      <c r="E79" s="45"/>
      <c r="F79" s="45"/>
      <c r="G79" s="45"/>
      <c r="H79" s="45"/>
      <c r="I79" s="45"/>
      <c r="J79" s="45"/>
      <c r="K79" s="45"/>
    </row>
    <row r="80" spans="1:11" s="44" customFormat="1" ht="36.75">
      <c r="A80" s="89" t="s">
        <v>373</v>
      </c>
      <c r="B80" s="568" t="s">
        <v>0</v>
      </c>
      <c r="C80" s="570"/>
      <c r="D80" s="84" t="s">
        <v>410</v>
      </c>
      <c r="E80" s="84" t="s">
        <v>411</v>
      </c>
      <c r="F80" s="84" t="s">
        <v>412</v>
      </c>
      <c r="G80" s="198" t="s">
        <v>484</v>
      </c>
      <c r="H80" s="198" t="s">
        <v>485</v>
      </c>
      <c r="I80" s="198" t="s">
        <v>728</v>
      </c>
      <c r="J80" s="45"/>
      <c r="K80" s="45"/>
    </row>
    <row r="81" spans="1:11" s="44" customFormat="1" ht="15">
      <c r="A81" s="85">
        <v>1</v>
      </c>
      <c r="B81" s="544">
        <v>2</v>
      </c>
      <c r="C81" s="545"/>
      <c r="D81" s="85">
        <v>3</v>
      </c>
      <c r="E81" s="85">
        <v>4</v>
      </c>
      <c r="F81" s="85">
        <v>5</v>
      </c>
      <c r="G81" s="85">
        <v>6</v>
      </c>
      <c r="H81" s="85">
        <v>7</v>
      </c>
      <c r="I81" s="85">
        <v>8</v>
      </c>
      <c r="J81" s="45"/>
      <c r="K81" s="45"/>
    </row>
    <row r="82" spans="1:11" s="44" customFormat="1" ht="15">
      <c r="A82" s="55">
        <v>1</v>
      </c>
      <c r="B82" s="542" t="s">
        <v>584</v>
      </c>
      <c r="C82" s="543"/>
      <c r="D82" s="207">
        <v>550.664</v>
      </c>
      <c r="E82" s="57">
        <v>2253.08378</v>
      </c>
      <c r="F82" s="57">
        <v>1</v>
      </c>
      <c r="G82" s="92">
        <f>D82*E82*F82</f>
        <v>1240692.12662992</v>
      </c>
      <c r="H82" s="92">
        <v>1604584</v>
      </c>
      <c r="I82" s="92">
        <v>1583946</v>
      </c>
      <c r="J82" s="45"/>
      <c r="K82" s="45"/>
    </row>
    <row r="83" spans="1:11" s="44" customFormat="1" ht="15">
      <c r="A83" s="55"/>
      <c r="B83" s="544"/>
      <c r="C83" s="545"/>
      <c r="D83" s="57"/>
      <c r="E83" s="57"/>
      <c r="F83" s="57"/>
      <c r="G83" s="92">
        <f>SUM(G82:G82)</f>
        <v>1240692.12662992</v>
      </c>
      <c r="H83" s="92"/>
      <c r="I83" s="92"/>
      <c r="J83" s="45"/>
      <c r="K83" s="45"/>
    </row>
    <row r="84" spans="1:13" s="44" customFormat="1" ht="15">
      <c r="A84" s="55"/>
      <c r="B84" s="544"/>
      <c r="C84" s="545"/>
      <c r="D84" s="57"/>
      <c r="E84" s="57"/>
      <c r="F84" s="57"/>
      <c r="G84" s="92"/>
      <c r="H84" s="92"/>
      <c r="I84" s="92"/>
      <c r="J84" s="45"/>
      <c r="K84" s="161"/>
      <c r="L84" s="148"/>
      <c r="M84" s="148"/>
    </row>
    <row r="85" spans="1:11" s="44" customFormat="1" ht="15">
      <c r="A85" s="55">
        <v>2</v>
      </c>
      <c r="B85" s="542" t="s">
        <v>497</v>
      </c>
      <c r="C85" s="543"/>
      <c r="D85" s="57">
        <v>83314</v>
      </c>
      <c r="E85" s="207">
        <v>9.16214993</v>
      </c>
      <c r="F85" s="57">
        <v>1</v>
      </c>
      <c r="G85" s="92">
        <f>D85*E85*F85</f>
        <v>763335.35926802</v>
      </c>
      <c r="H85" s="92">
        <v>491987</v>
      </c>
      <c r="I85" s="92">
        <v>565476</v>
      </c>
      <c r="J85" s="45"/>
      <c r="K85" s="161"/>
    </row>
    <row r="86" spans="1:11" s="44" customFormat="1" ht="15">
      <c r="A86" s="55"/>
      <c r="B86" s="542"/>
      <c r="C86" s="543"/>
      <c r="D86" s="57">
        <v>2936</v>
      </c>
      <c r="E86" s="207">
        <v>8.912299</v>
      </c>
      <c r="F86" s="57">
        <v>1</v>
      </c>
      <c r="G86" s="92">
        <f>D86*E86*F86</f>
        <v>26166.509864000003</v>
      </c>
      <c r="H86" s="92"/>
      <c r="I86" s="92"/>
      <c r="J86" s="45"/>
      <c r="K86" s="45"/>
    </row>
    <row r="87" spans="1:11" s="44" customFormat="1" ht="15">
      <c r="A87" s="55"/>
      <c r="B87" s="544"/>
      <c r="C87" s="545"/>
      <c r="D87" s="57"/>
      <c r="E87" s="57"/>
      <c r="F87" s="57"/>
      <c r="G87" s="92">
        <f>SUM(G85:G86)</f>
        <v>789501.86913202</v>
      </c>
      <c r="H87" s="92"/>
      <c r="I87" s="92"/>
      <c r="J87" s="45"/>
      <c r="K87" s="45"/>
    </row>
    <row r="88" spans="1:11" s="44" customFormat="1" ht="15">
      <c r="A88" s="55"/>
      <c r="B88" s="587" t="s">
        <v>585</v>
      </c>
      <c r="C88" s="588"/>
      <c r="D88" s="57"/>
      <c r="E88" s="57"/>
      <c r="F88" s="57"/>
      <c r="G88" s="97">
        <f>G83+G87</f>
        <v>2030193.99576194</v>
      </c>
      <c r="H88" s="97">
        <f>SUM(H82:H87)</f>
        <v>2096571</v>
      </c>
      <c r="I88" s="97">
        <f>SUM(I82:I87)</f>
        <v>2149422</v>
      </c>
      <c r="J88" s="45"/>
      <c r="K88" s="45"/>
    </row>
    <row r="89" spans="1:11" s="44" customFormat="1" ht="15">
      <c r="A89" s="55"/>
      <c r="B89" s="544"/>
      <c r="C89" s="545"/>
      <c r="D89" s="57"/>
      <c r="E89" s="57"/>
      <c r="F89" s="57"/>
      <c r="G89" s="92"/>
      <c r="H89" s="92"/>
      <c r="I89" s="92"/>
      <c r="J89" s="45"/>
      <c r="K89" s="45"/>
    </row>
    <row r="90" spans="1:11" s="44" customFormat="1" ht="15">
      <c r="A90" s="55">
        <v>1</v>
      </c>
      <c r="B90" s="542" t="s">
        <v>586</v>
      </c>
      <c r="C90" s="543"/>
      <c r="D90" s="57">
        <v>3600</v>
      </c>
      <c r="E90" s="92">
        <v>30.41</v>
      </c>
      <c r="F90" s="57">
        <v>1</v>
      </c>
      <c r="G90" s="92">
        <f>D90*E90*F90</f>
        <v>109476</v>
      </c>
      <c r="H90" s="92">
        <f>G90*1.02</f>
        <v>111665.52</v>
      </c>
      <c r="I90" s="92">
        <f>G90*1.05886</f>
        <v>115919.75735999999</v>
      </c>
      <c r="J90" s="45"/>
      <c r="K90" s="45"/>
    </row>
    <row r="91" spans="1:11" s="44" customFormat="1" ht="15">
      <c r="A91" s="55"/>
      <c r="B91" s="542"/>
      <c r="C91" s="543"/>
      <c r="D91" s="57"/>
      <c r="E91" s="92"/>
      <c r="F91" s="57"/>
      <c r="G91" s="92"/>
      <c r="H91" s="92"/>
      <c r="I91" s="92"/>
      <c r="J91" s="45"/>
      <c r="K91" s="45"/>
    </row>
    <row r="92" spans="1:11" s="44" customFormat="1" ht="15">
      <c r="A92" s="55">
        <v>2</v>
      </c>
      <c r="B92" s="542" t="s">
        <v>587</v>
      </c>
      <c r="C92" s="543"/>
      <c r="D92" s="57">
        <v>3600</v>
      </c>
      <c r="E92" s="92">
        <v>20</v>
      </c>
      <c r="F92" s="57">
        <v>1</v>
      </c>
      <c r="G92" s="92">
        <f>D92*E92*F92</f>
        <v>72000</v>
      </c>
      <c r="H92" s="92">
        <f>G92*1.02</f>
        <v>73440</v>
      </c>
      <c r="I92" s="92">
        <f>G92*1.05886</f>
        <v>76237.92</v>
      </c>
      <c r="J92" s="45"/>
      <c r="K92" s="45"/>
    </row>
    <row r="93" spans="1:11" s="44" customFormat="1" ht="15">
      <c r="A93" s="55"/>
      <c r="B93" s="542"/>
      <c r="C93" s="543"/>
      <c r="D93" s="57"/>
      <c r="E93" s="92"/>
      <c r="F93" s="57"/>
      <c r="G93" s="92"/>
      <c r="H93" s="92"/>
      <c r="I93" s="92"/>
      <c r="J93" s="45"/>
      <c r="K93" s="45"/>
    </row>
    <row r="94" spans="1:11" s="44" customFormat="1" ht="15">
      <c r="A94" s="55">
        <v>3</v>
      </c>
      <c r="B94" s="542" t="s">
        <v>747</v>
      </c>
      <c r="C94" s="543"/>
      <c r="D94" s="57">
        <v>3600</v>
      </c>
      <c r="E94" s="92">
        <v>16.67</v>
      </c>
      <c r="F94" s="57">
        <v>0.5</v>
      </c>
      <c r="G94" s="92">
        <f>D94*E94*F94+65</f>
        <v>30071.000000000004</v>
      </c>
      <c r="H94" s="92">
        <f>G94*1.02</f>
        <v>30672.420000000006</v>
      </c>
      <c r="I94" s="92">
        <f>G94*1.05886</f>
        <v>31840.97906</v>
      </c>
      <c r="J94" s="45"/>
      <c r="K94" s="45"/>
    </row>
    <row r="95" spans="1:11" s="44" customFormat="1" ht="15">
      <c r="A95" s="55"/>
      <c r="B95" s="542"/>
      <c r="C95" s="543"/>
      <c r="D95" s="57"/>
      <c r="E95" s="92"/>
      <c r="F95" s="57"/>
      <c r="G95" s="92"/>
      <c r="H95" s="92"/>
      <c r="I95" s="92"/>
      <c r="J95" s="45"/>
      <c r="K95" s="45"/>
    </row>
    <row r="96" spans="1:11" s="44" customFormat="1" ht="15">
      <c r="A96" s="55">
        <v>4</v>
      </c>
      <c r="B96" s="542" t="s">
        <v>588</v>
      </c>
      <c r="C96" s="543"/>
      <c r="D96" s="57"/>
      <c r="E96" s="57"/>
      <c r="F96" s="57"/>
      <c r="G96" s="92"/>
      <c r="H96" s="92"/>
      <c r="I96" s="92"/>
      <c r="J96" s="45"/>
      <c r="K96" s="45"/>
    </row>
    <row r="97" spans="1:11" s="44" customFormat="1" ht="15">
      <c r="A97" s="55"/>
      <c r="B97" s="542" t="s">
        <v>746</v>
      </c>
      <c r="C97" s="543"/>
      <c r="D97" s="57">
        <v>24.955</v>
      </c>
      <c r="E97" s="92">
        <v>548.72103118</v>
      </c>
      <c r="F97" s="57">
        <v>1</v>
      </c>
      <c r="G97" s="92">
        <f>D97*E97*F97*12</f>
        <v>164319.99999716278</v>
      </c>
      <c r="H97" s="92">
        <v>166907.06</v>
      </c>
      <c r="I97" s="92">
        <v>173994.34</v>
      </c>
      <c r="J97" s="45"/>
      <c r="K97" s="45"/>
    </row>
    <row r="98" spans="1:11" s="44" customFormat="1" ht="15">
      <c r="A98" s="55"/>
      <c r="B98" s="542"/>
      <c r="C98" s="543"/>
      <c r="D98" s="57"/>
      <c r="E98" s="57"/>
      <c r="F98" s="57"/>
      <c r="G98" s="92"/>
      <c r="H98" s="92"/>
      <c r="I98" s="92"/>
      <c r="J98" s="45"/>
      <c r="K98" s="45"/>
    </row>
    <row r="99" spans="1:11" s="44" customFormat="1" ht="15">
      <c r="A99" s="55"/>
      <c r="B99" s="587" t="s">
        <v>589</v>
      </c>
      <c r="C99" s="588"/>
      <c r="D99" s="57"/>
      <c r="E99" s="57"/>
      <c r="F99" s="57"/>
      <c r="G99" s="97">
        <f>G90+G91+G92+G93+G94+G95+G96+G97</f>
        <v>375866.9999971628</v>
      </c>
      <c r="H99" s="97">
        <f>H90+H91+H92+H93+H94+H95+H96+H97</f>
        <v>382685</v>
      </c>
      <c r="I99" s="97">
        <f>I90+I91+I92+I93+I94+I95+I96+I97</f>
        <v>397992.99642</v>
      </c>
      <c r="J99" s="45"/>
      <c r="K99" s="45"/>
    </row>
    <row r="100" spans="1:13" s="44" customFormat="1" ht="15">
      <c r="A100" s="55"/>
      <c r="B100" s="542"/>
      <c r="C100" s="543"/>
      <c r="D100" s="57"/>
      <c r="E100" s="57"/>
      <c r="F100" s="57"/>
      <c r="G100" s="97"/>
      <c r="H100" s="92"/>
      <c r="I100" s="92"/>
      <c r="J100" s="45"/>
      <c r="K100" s="161"/>
      <c r="L100" s="148"/>
      <c r="M100" s="148"/>
    </row>
    <row r="101" spans="1:11" s="44" customFormat="1" ht="15">
      <c r="A101" s="55"/>
      <c r="B101" s="551" t="s">
        <v>371</v>
      </c>
      <c r="C101" s="552"/>
      <c r="D101" s="96"/>
      <c r="E101" s="96"/>
      <c r="F101" s="96"/>
      <c r="G101" s="97">
        <f>G88+G99</f>
        <v>2406060.995759103</v>
      </c>
      <c r="H101" s="97">
        <f>H88+H99</f>
        <v>2479256</v>
      </c>
      <c r="I101" s="97">
        <f>I88+I99</f>
        <v>2547414.9964199997</v>
      </c>
      <c r="J101" s="45"/>
      <c r="K101" s="45"/>
    </row>
    <row r="102" spans="2:11" s="44" customFormat="1" ht="15">
      <c r="B102" s="45"/>
      <c r="C102" s="45"/>
      <c r="D102" s="45"/>
      <c r="E102" s="45"/>
      <c r="F102" s="45"/>
      <c r="G102" s="45"/>
      <c r="H102" s="45"/>
      <c r="I102" s="45"/>
      <c r="J102" s="45"/>
      <c r="K102" s="45"/>
    </row>
    <row r="103" spans="2:11" s="44" customFormat="1" ht="15">
      <c r="B103" s="45"/>
      <c r="C103" s="45"/>
      <c r="D103" s="45"/>
      <c r="E103" s="45"/>
      <c r="F103" s="45"/>
      <c r="G103" s="45"/>
      <c r="H103" s="45"/>
      <c r="I103" s="45"/>
      <c r="J103" s="45"/>
      <c r="K103" s="45"/>
    </row>
    <row r="104" spans="1:11" s="58" customFormat="1" ht="14.25">
      <c r="A104" s="58" t="s">
        <v>417</v>
      </c>
      <c r="B104" s="48"/>
      <c r="C104" s="48"/>
      <c r="D104" s="48"/>
      <c r="E104" s="48"/>
      <c r="F104" s="48"/>
      <c r="G104" s="48"/>
      <c r="H104" s="48"/>
      <c r="I104" s="48"/>
      <c r="J104" s="48"/>
      <c r="K104" s="48"/>
    </row>
    <row r="105" spans="2:11" s="44" customFormat="1" ht="15">
      <c r="B105" s="45"/>
      <c r="C105" s="45"/>
      <c r="D105" s="45"/>
      <c r="E105" s="45"/>
      <c r="F105" s="45"/>
      <c r="G105" s="45"/>
      <c r="H105" s="45"/>
      <c r="I105" s="45"/>
      <c r="J105" s="45"/>
      <c r="K105" s="45"/>
    </row>
    <row r="106" spans="1:11" s="44" customFormat="1" ht="24.75">
      <c r="A106" s="89" t="s">
        <v>373</v>
      </c>
      <c r="B106" s="553" t="s">
        <v>418</v>
      </c>
      <c r="C106" s="554"/>
      <c r="D106" s="84" t="s">
        <v>419</v>
      </c>
      <c r="E106" s="84" t="s">
        <v>420</v>
      </c>
      <c r="F106" s="198" t="s">
        <v>484</v>
      </c>
      <c r="G106" s="198" t="s">
        <v>485</v>
      </c>
      <c r="H106" s="198" t="s">
        <v>728</v>
      </c>
      <c r="I106" s="45"/>
      <c r="J106" s="45"/>
      <c r="K106" s="45"/>
    </row>
    <row r="107" spans="1:11" s="44" customFormat="1" ht="15">
      <c r="A107" s="85">
        <v>1</v>
      </c>
      <c r="B107" s="544">
        <v>2</v>
      </c>
      <c r="C107" s="545"/>
      <c r="D107" s="85">
        <v>3</v>
      </c>
      <c r="E107" s="85">
        <v>4</v>
      </c>
      <c r="F107" s="150">
        <v>5</v>
      </c>
      <c r="G107" s="150">
        <v>6</v>
      </c>
      <c r="H107" s="150">
        <v>7</v>
      </c>
      <c r="I107" s="45"/>
      <c r="J107" s="45"/>
      <c r="K107" s="45"/>
    </row>
    <row r="108" spans="1:11" s="44" customFormat="1" ht="15">
      <c r="A108" s="150">
        <v>1</v>
      </c>
      <c r="B108" s="542" t="s">
        <v>590</v>
      </c>
      <c r="C108" s="543"/>
      <c r="D108" s="57">
        <v>1</v>
      </c>
      <c r="E108" s="105">
        <v>6482.4</v>
      </c>
      <c r="F108" s="105">
        <f>D108*E108</f>
        <v>6482.4</v>
      </c>
      <c r="G108" s="105">
        <f>F108</f>
        <v>6482.4</v>
      </c>
      <c r="H108" s="105">
        <f>G108</f>
        <v>6482.4</v>
      </c>
      <c r="I108" s="151"/>
      <c r="J108" s="45"/>
      <c r="K108" s="45"/>
    </row>
    <row r="109" spans="1:11" s="44" customFormat="1" ht="15">
      <c r="A109" s="150"/>
      <c r="B109" s="579" t="s">
        <v>730</v>
      </c>
      <c r="C109" s="580"/>
      <c r="D109" s="150"/>
      <c r="E109" s="105"/>
      <c r="F109" s="105"/>
      <c r="G109" s="105"/>
      <c r="H109" s="105"/>
      <c r="I109" s="45"/>
      <c r="J109" s="45"/>
      <c r="K109" s="45"/>
    </row>
    <row r="110" spans="1:11" s="44" customFormat="1" ht="15">
      <c r="A110" s="150"/>
      <c r="B110" s="579"/>
      <c r="C110" s="580"/>
      <c r="D110" s="150"/>
      <c r="E110" s="105"/>
      <c r="F110" s="105"/>
      <c r="G110" s="105"/>
      <c r="H110" s="105"/>
      <c r="I110" s="45"/>
      <c r="J110" s="45"/>
      <c r="K110" s="45"/>
    </row>
    <row r="111" spans="1:11" s="44" customFormat="1" ht="15">
      <c r="A111" s="199">
        <v>2</v>
      </c>
      <c r="B111" s="542" t="s">
        <v>733</v>
      </c>
      <c r="C111" s="543"/>
      <c r="D111" s="57">
        <v>1</v>
      </c>
      <c r="E111" s="105">
        <v>9600</v>
      </c>
      <c r="F111" s="105">
        <f>D111*E111</f>
        <v>9600</v>
      </c>
      <c r="G111" s="105">
        <f>F111</f>
        <v>9600</v>
      </c>
      <c r="H111" s="105">
        <f>G111</f>
        <v>9600</v>
      </c>
      <c r="I111" s="45"/>
      <c r="J111" s="45"/>
      <c r="K111" s="45"/>
    </row>
    <row r="112" spans="1:11" s="44" customFormat="1" ht="15">
      <c r="A112" s="199"/>
      <c r="B112" s="579" t="s">
        <v>732</v>
      </c>
      <c r="C112" s="580"/>
      <c r="D112" s="199"/>
      <c r="E112" s="105"/>
      <c r="F112" s="105"/>
      <c r="G112" s="105"/>
      <c r="H112" s="105"/>
      <c r="I112" s="45"/>
      <c r="J112" s="45"/>
      <c r="K112" s="45"/>
    </row>
    <row r="113" spans="1:11" s="44" customFormat="1" ht="15">
      <c r="A113" s="199"/>
      <c r="B113" s="579"/>
      <c r="C113" s="580"/>
      <c r="D113" s="199"/>
      <c r="E113" s="105"/>
      <c r="F113" s="105"/>
      <c r="G113" s="105"/>
      <c r="H113" s="105"/>
      <c r="I113" s="45"/>
      <c r="J113" s="45"/>
      <c r="K113" s="45"/>
    </row>
    <row r="114" spans="1:11" s="44" customFormat="1" ht="15">
      <c r="A114" s="150">
        <v>3</v>
      </c>
      <c r="B114" s="579" t="s">
        <v>731</v>
      </c>
      <c r="C114" s="580"/>
      <c r="D114" s="75">
        <v>1</v>
      </c>
      <c r="E114" s="105">
        <v>7197.36</v>
      </c>
      <c r="F114" s="105">
        <f>D114*E114</f>
        <v>7197.36</v>
      </c>
      <c r="G114" s="105">
        <f>F114</f>
        <v>7197.36</v>
      </c>
      <c r="H114" s="105">
        <f>G114</f>
        <v>7197.36</v>
      </c>
      <c r="I114" s="45"/>
      <c r="J114" s="45"/>
      <c r="K114" s="45"/>
    </row>
    <row r="115" spans="1:11" s="44" customFormat="1" ht="15">
      <c r="A115" s="150"/>
      <c r="B115" s="579" t="s">
        <v>734</v>
      </c>
      <c r="C115" s="580"/>
      <c r="D115" s="75"/>
      <c r="E115" s="105"/>
      <c r="F115" s="105"/>
      <c r="G115" s="105"/>
      <c r="H115" s="105"/>
      <c r="I115" s="45"/>
      <c r="J115" s="45"/>
      <c r="K115" s="45"/>
    </row>
    <row r="116" spans="1:11" s="44" customFormat="1" ht="15">
      <c r="A116" s="150"/>
      <c r="B116" s="579"/>
      <c r="C116" s="580"/>
      <c r="D116" s="75"/>
      <c r="E116" s="105"/>
      <c r="F116" s="105"/>
      <c r="G116" s="105"/>
      <c r="H116" s="105"/>
      <c r="I116" s="45"/>
      <c r="J116" s="45"/>
      <c r="K116" s="45"/>
    </row>
    <row r="117" spans="1:11" s="44" customFormat="1" ht="15">
      <c r="A117" s="150">
        <v>4</v>
      </c>
      <c r="B117" s="579" t="s">
        <v>591</v>
      </c>
      <c r="C117" s="580"/>
      <c r="D117" s="75">
        <v>1</v>
      </c>
      <c r="E117" s="105">
        <v>20400</v>
      </c>
      <c r="F117" s="105">
        <f>D117*E117</f>
        <v>20400</v>
      </c>
      <c r="G117" s="105">
        <v>20400</v>
      </c>
      <c r="H117" s="105">
        <f>G117</f>
        <v>20400</v>
      </c>
      <c r="I117" s="45"/>
      <c r="J117" s="45"/>
      <c r="K117" s="45"/>
    </row>
    <row r="118" spans="1:11" s="44" customFormat="1" ht="15">
      <c r="A118" s="150"/>
      <c r="B118" s="579" t="s">
        <v>592</v>
      </c>
      <c r="C118" s="580"/>
      <c r="D118" s="75"/>
      <c r="E118" s="105"/>
      <c r="F118" s="105"/>
      <c r="G118" s="105"/>
      <c r="H118" s="105"/>
      <c r="I118" s="45"/>
      <c r="J118" s="45"/>
      <c r="K118" s="45"/>
    </row>
    <row r="119" spans="1:11" s="44" customFormat="1" ht="15">
      <c r="A119" s="150"/>
      <c r="B119" s="579"/>
      <c r="C119" s="580"/>
      <c r="D119" s="150"/>
      <c r="E119" s="105"/>
      <c r="F119" s="105"/>
      <c r="G119" s="105"/>
      <c r="H119" s="105"/>
      <c r="I119" s="45"/>
      <c r="J119" s="45"/>
      <c r="K119" s="45"/>
    </row>
    <row r="120" spans="1:11" s="44" customFormat="1" ht="15">
      <c r="A120" s="199">
        <v>5</v>
      </c>
      <c r="B120" s="579" t="s">
        <v>597</v>
      </c>
      <c r="C120" s="580"/>
      <c r="D120" s="75">
        <v>1</v>
      </c>
      <c r="E120" s="105">
        <v>18000</v>
      </c>
      <c r="F120" s="105">
        <f>D120*E120</f>
        <v>18000</v>
      </c>
      <c r="G120" s="105">
        <v>18000</v>
      </c>
      <c r="H120" s="105">
        <f>G120</f>
        <v>18000</v>
      </c>
      <c r="I120" s="45"/>
      <c r="J120" s="45"/>
      <c r="K120" s="45"/>
    </row>
    <row r="121" spans="1:11" s="44" customFormat="1" ht="15">
      <c r="A121" s="199"/>
      <c r="B121" s="579" t="s">
        <v>598</v>
      </c>
      <c r="C121" s="580"/>
      <c r="D121" s="75"/>
      <c r="E121" s="105"/>
      <c r="F121" s="105"/>
      <c r="G121" s="105"/>
      <c r="H121" s="105"/>
      <c r="I121" s="45"/>
      <c r="J121" s="45"/>
      <c r="K121" s="45"/>
    </row>
    <row r="122" spans="1:11" s="44" customFormat="1" ht="15">
      <c r="A122" s="199"/>
      <c r="B122" s="579"/>
      <c r="C122" s="580"/>
      <c r="D122" s="199"/>
      <c r="E122" s="105"/>
      <c r="F122" s="105"/>
      <c r="G122" s="105"/>
      <c r="H122" s="105"/>
      <c r="I122" s="45"/>
      <c r="J122" s="45"/>
      <c r="K122" s="45"/>
    </row>
    <row r="123" spans="1:11" s="44" customFormat="1" ht="15">
      <c r="A123" s="150">
        <v>6</v>
      </c>
      <c r="B123" s="579" t="s">
        <v>593</v>
      </c>
      <c r="C123" s="580"/>
      <c r="D123" s="75">
        <v>1</v>
      </c>
      <c r="E123" s="105">
        <v>26400</v>
      </c>
      <c r="F123" s="105">
        <f>D123*E123</f>
        <v>26400</v>
      </c>
      <c r="G123" s="105">
        <v>26400</v>
      </c>
      <c r="H123" s="105">
        <f>G123</f>
        <v>26400</v>
      </c>
      <c r="I123" s="45"/>
      <c r="J123" s="45"/>
      <c r="K123" s="45"/>
    </row>
    <row r="124" spans="1:11" s="44" customFormat="1" ht="15">
      <c r="A124" s="150"/>
      <c r="B124" s="579" t="s">
        <v>594</v>
      </c>
      <c r="C124" s="580"/>
      <c r="D124" s="75"/>
      <c r="E124" s="105"/>
      <c r="F124" s="105"/>
      <c r="G124" s="105"/>
      <c r="H124" s="105"/>
      <c r="I124" s="45"/>
      <c r="J124" s="45"/>
      <c r="K124" s="45"/>
    </row>
    <row r="125" spans="1:11" s="44" customFormat="1" ht="15">
      <c r="A125" s="150"/>
      <c r="B125" s="579"/>
      <c r="C125" s="580"/>
      <c r="D125" s="75"/>
      <c r="E125" s="105"/>
      <c r="F125" s="105"/>
      <c r="G125" s="105"/>
      <c r="H125" s="105"/>
      <c r="I125" s="45"/>
      <c r="J125" s="45"/>
      <c r="K125" s="45"/>
    </row>
    <row r="126" spans="1:11" s="44" customFormat="1" ht="15">
      <c r="A126" s="150">
        <v>7</v>
      </c>
      <c r="B126" s="579" t="s">
        <v>595</v>
      </c>
      <c r="C126" s="580"/>
      <c r="D126" s="75">
        <v>1</v>
      </c>
      <c r="E126" s="105">
        <v>38526.24</v>
      </c>
      <c r="F126" s="105">
        <f>D126*E126</f>
        <v>38526.24</v>
      </c>
      <c r="G126" s="105">
        <v>38526.24</v>
      </c>
      <c r="H126" s="105">
        <f>G126</f>
        <v>38526.24</v>
      </c>
      <c r="I126" s="45"/>
      <c r="J126" s="45"/>
      <c r="K126" s="45"/>
    </row>
    <row r="127" spans="1:11" s="44" customFormat="1" ht="15">
      <c r="A127" s="150"/>
      <c r="B127" s="579" t="s">
        <v>596</v>
      </c>
      <c r="C127" s="580"/>
      <c r="D127" s="75"/>
      <c r="E127" s="105"/>
      <c r="F127" s="105"/>
      <c r="G127" s="105"/>
      <c r="H127" s="105"/>
      <c r="I127" s="45"/>
      <c r="J127" s="45"/>
      <c r="K127" s="45"/>
    </row>
    <row r="128" spans="1:11" s="44" customFormat="1" ht="15">
      <c r="A128" s="150"/>
      <c r="B128" s="579"/>
      <c r="C128" s="580"/>
      <c r="D128" s="75"/>
      <c r="E128" s="105"/>
      <c r="F128" s="105"/>
      <c r="G128" s="105"/>
      <c r="H128" s="105"/>
      <c r="I128" s="45"/>
      <c r="J128" s="45"/>
      <c r="K128" s="45"/>
    </row>
    <row r="129" spans="1:11" s="44" customFormat="1" ht="15">
      <c r="A129" s="150">
        <v>8</v>
      </c>
      <c r="B129" s="579" t="s">
        <v>599</v>
      </c>
      <c r="C129" s="580"/>
      <c r="D129" s="75">
        <v>1</v>
      </c>
      <c r="E129" s="105">
        <v>8000</v>
      </c>
      <c r="F129" s="105">
        <f>D129*E129</f>
        <v>8000</v>
      </c>
      <c r="G129" s="105">
        <v>8000</v>
      </c>
      <c r="H129" s="105">
        <f>G129</f>
        <v>8000</v>
      </c>
      <c r="I129" s="45"/>
      <c r="J129" s="45"/>
      <c r="K129" s="45"/>
    </row>
    <row r="130" spans="1:11" s="44" customFormat="1" ht="15">
      <c r="A130" s="150"/>
      <c r="B130" s="579" t="s">
        <v>609</v>
      </c>
      <c r="C130" s="580"/>
      <c r="D130" s="150"/>
      <c r="E130" s="105"/>
      <c r="F130" s="105"/>
      <c r="G130" s="105"/>
      <c r="H130" s="105"/>
      <c r="I130" s="45"/>
      <c r="J130" s="45"/>
      <c r="K130" s="45"/>
    </row>
    <row r="131" spans="1:11" s="44" customFormat="1" ht="15">
      <c r="A131" s="150"/>
      <c r="B131" s="579"/>
      <c r="C131" s="580"/>
      <c r="D131" s="150"/>
      <c r="E131" s="105"/>
      <c r="F131" s="105"/>
      <c r="G131" s="105"/>
      <c r="H131" s="105"/>
      <c r="I131" s="45"/>
      <c r="J131" s="45"/>
      <c r="K131" s="45"/>
    </row>
    <row r="132" spans="1:11" s="44" customFormat="1" ht="15">
      <c r="A132" s="150">
        <v>9</v>
      </c>
      <c r="B132" s="579" t="s">
        <v>600</v>
      </c>
      <c r="C132" s="580"/>
      <c r="D132" s="75">
        <v>1</v>
      </c>
      <c r="E132" s="105">
        <v>20000</v>
      </c>
      <c r="F132" s="105">
        <f>D132*E132</f>
        <v>20000</v>
      </c>
      <c r="G132" s="105">
        <v>20000</v>
      </c>
      <c r="H132" s="105">
        <f>G132</f>
        <v>20000</v>
      </c>
      <c r="I132" s="45"/>
      <c r="J132" s="45"/>
      <c r="K132" s="45"/>
    </row>
    <row r="133" spans="1:11" s="44" customFormat="1" ht="15">
      <c r="A133" s="150"/>
      <c r="B133" s="579" t="s">
        <v>601</v>
      </c>
      <c r="C133" s="580"/>
      <c r="D133" s="75"/>
      <c r="E133" s="105"/>
      <c r="F133" s="105"/>
      <c r="G133" s="105"/>
      <c r="H133" s="105"/>
      <c r="I133" s="45"/>
      <c r="J133" s="45"/>
      <c r="K133" s="45"/>
    </row>
    <row r="134" spans="1:11" s="44" customFormat="1" ht="15">
      <c r="A134" s="150"/>
      <c r="B134" s="579"/>
      <c r="C134" s="580"/>
      <c r="D134" s="75"/>
      <c r="E134" s="105"/>
      <c r="F134" s="105"/>
      <c r="G134" s="105"/>
      <c r="H134" s="105"/>
      <c r="I134" s="45"/>
      <c r="J134" s="45"/>
      <c r="K134" s="45"/>
    </row>
    <row r="135" spans="1:11" s="44" customFormat="1" ht="15">
      <c r="A135" s="150">
        <v>10</v>
      </c>
      <c r="B135" s="579" t="s">
        <v>735</v>
      </c>
      <c r="C135" s="580"/>
      <c r="D135" s="75">
        <v>1</v>
      </c>
      <c r="E135" s="105">
        <v>101694.96</v>
      </c>
      <c r="F135" s="105">
        <f>D135*E135</f>
        <v>101694.96</v>
      </c>
      <c r="G135" s="105">
        <f>F135</f>
        <v>101694.96</v>
      </c>
      <c r="H135" s="105">
        <f>G135</f>
        <v>101694.96</v>
      </c>
      <c r="I135" s="45"/>
      <c r="J135" s="45"/>
      <c r="K135" s="45"/>
    </row>
    <row r="136" spans="1:11" s="44" customFormat="1" ht="15">
      <c r="A136" s="150"/>
      <c r="B136" s="579" t="s">
        <v>736</v>
      </c>
      <c r="C136" s="580"/>
      <c r="D136" s="75"/>
      <c r="E136" s="105"/>
      <c r="F136" s="105"/>
      <c r="G136" s="105"/>
      <c r="H136" s="105"/>
      <c r="I136" s="45"/>
      <c r="J136" s="45"/>
      <c r="K136" s="45"/>
    </row>
    <row r="137" spans="1:11" s="44" customFormat="1" ht="15">
      <c r="A137" s="150"/>
      <c r="B137" s="579"/>
      <c r="C137" s="580"/>
      <c r="D137" s="75"/>
      <c r="E137" s="105"/>
      <c r="F137" s="105"/>
      <c r="G137" s="105"/>
      <c r="H137" s="105"/>
      <c r="I137" s="45"/>
      <c r="J137" s="45"/>
      <c r="K137" s="45"/>
    </row>
    <row r="138" spans="1:11" s="44" customFormat="1" ht="15">
      <c r="A138" s="150">
        <v>11</v>
      </c>
      <c r="B138" s="579" t="s">
        <v>602</v>
      </c>
      <c r="C138" s="580"/>
      <c r="D138" s="75">
        <v>1</v>
      </c>
      <c r="E138" s="105">
        <v>100000</v>
      </c>
      <c r="F138" s="105">
        <f>D138*E138</f>
        <v>100000</v>
      </c>
      <c r="G138" s="105">
        <v>100000</v>
      </c>
      <c r="H138" s="105">
        <f>G138</f>
        <v>100000</v>
      </c>
      <c r="I138" s="45"/>
      <c r="J138" s="45"/>
      <c r="K138" s="45"/>
    </row>
    <row r="139" spans="1:11" s="44" customFormat="1" ht="15">
      <c r="A139" s="150"/>
      <c r="B139" s="579" t="s">
        <v>603</v>
      </c>
      <c r="C139" s="580"/>
      <c r="D139" s="75"/>
      <c r="E139" s="105"/>
      <c r="F139" s="105"/>
      <c r="G139" s="105"/>
      <c r="H139" s="105"/>
      <c r="I139" s="45"/>
      <c r="J139" s="45"/>
      <c r="K139" s="45"/>
    </row>
    <row r="140" spans="1:11" s="44" customFormat="1" ht="15">
      <c r="A140" s="150"/>
      <c r="B140" s="579"/>
      <c r="C140" s="580"/>
      <c r="D140" s="150"/>
      <c r="E140" s="105"/>
      <c r="F140" s="105"/>
      <c r="G140" s="105"/>
      <c r="H140" s="105"/>
      <c r="I140" s="45"/>
      <c r="J140" s="45"/>
      <c r="K140" s="45"/>
    </row>
    <row r="141" spans="1:11" s="44" customFormat="1" ht="15">
      <c r="A141" s="152">
        <v>12</v>
      </c>
      <c r="B141" s="579" t="s">
        <v>604</v>
      </c>
      <c r="C141" s="580"/>
      <c r="D141" s="57">
        <v>1</v>
      </c>
      <c r="E141" s="105">
        <v>6200</v>
      </c>
      <c r="F141" s="105">
        <f>D141*E141</f>
        <v>6200</v>
      </c>
      <c r="G141" s="105">
        <v>6200</v>
      </c>
      <c r="H141" s="105">
        <f>G141</f>
        <v>6200</v>
      </c>
      <c r="I141" s="45"/>
      <c r="J141" s="45"/>
      <c r="K141" s="45"/>
    </row>
    <row r="142" spans="1:11" s="44" customFormat="1" ht="15">
      <c r="A142" s="152"/>
      <c r="B142" s="579" t="s">
        <v>605</v>
      </c>
      <c r="C142" s="580"/>
      <c r="D142" s="57"/>
      <c r="E142" s="105"/>
      <c r="F142" s="105"/>
      <c r="G142" s="105"/>
      <c r="H142" s="105"/>
      <c r="I142" s="45"/>
      <c r="J142" s="45"/>
      <c r="K142" s="45"/>
    </row>
    <row r="143" spans="1:11" s="44" customFormat="1" ht="15">
      <c r="A143" s="152"/>
      <c r="B143" s="579"/>
      <c r="C143" s="580"/>
      <c r="D143" s="57"/>
      <c r="E143" s="105"/>
      <c r="F143" s="105"/>
      <c r="G143" s="105"/>
      <c r="H143" s="105"/>
      <c r="I143" s="45"/>
      <c r="J143" s="45"/>
      <c r="K143" s="45"/>
    </row>
    <row r="144" spans="1:11" s="44" customFormat="1" ht="15">
      <c r="A144" s="199">
        <v>13</v>
      </c>
      <c r="B144" s="579" t="s">
        <v>737</v>
      </c>
      <c r="C144" s="580"/>
      <c r="D144" s="57">
        <v>1</v>
      </c>
      <c r="E144" s="105">
        <v>48000</v>
      </c>
      <c r="F144" s="105">
        <f>D144*E144</f>
        <v>48000</v>
      </c>
      <c r="G144" s="105">
        <f>F144</f>
        <v>48000</v>
      </c>
      <c r="H144" s="105">
        <f>G144</f>
        <v>48000</v>
      </c>
      <c r="I144" s="45"/>
      <c r="J144" s="45"/>
      <c r="K144" s="45"/>
    </row>
    <row r="145" spans="1:11" s="44" customFormat="1" ht="15">
      <c r="A145" s="199"/>
      <c r="B145" s="579" t="s">
        <v>738</v>
      </c>
      <c r="C145" s="580"/>
      <c r="D145" s="57"/>
      <c r="E145" s="105"/>
      <c r="F145" s="105"/>
      <c r="G145" s="105"/>
      <c r="H145" s="105"/>
      <c r="I145" s="45"/>
      <c r="J145" s="45"/>
      <c r="K145" s="45"/>
    </row>
    <row r="146" spans="1:11" s="44" customFormat="1" ht="15">
      <c r="A146" s="199"/>
      <c r="B146" s="579"/>
      <c r="C146" s="580"/>
      <c r="D146" s="57"/>
      <c r="E146" s="105"/>
      <c r="F146" s="105"/>
      <c r="G146" s="105"/>
      <c r="H146" s="105"/>
      <c r="I146" s="45"/>
      <c r="J146" s="45"/>
      <c r="K146" s="45"/>
    </row>
    <row r="147" spans="1:11" s="44" customFormat="1" ht="15">
      <c r="A147" s="200">
        <v>14</v>
      </c>
      <c r="B147" s="579" t="s">
        <v>607</v>
      </c>
      <c r="C147" s="580"/>
      <c r="D147" s="57">
        <v>1</v>
      </c>
      <c r="E147" s="105">
        <v>18000</v>
      </c>
      <c r="F147" s="105">
        <f>D147*E147</f>
        <v>18000</v>
      </c>
      <c r="G147" s="105">
        <v>18000</v>
      </c>
      <c r="H147" s="105">
        <f>G147</f>
        <v>18000</v>
      </c>
      <c r="I147" s="45"/>
      <c r="J147" s="45"/>
      <c r="K147" s="45"/>
    </row>
    <row r="148" spans="1:11" s="44" customFormat="1" ht="15">
      <c r="A148" s="55"/>
      <c r="B148" s="579" t="s">
        <v>608</v>
      </c>
      <c r="C148" s="580"/>
      <c r="D148" s="57"/>
      <c r="E148" s="105"/>
      <c r="F148" s="105"/>
      <c r="G148" s="105"/>
      <c r="H148" s="105"/>
      <c r="I148" s="45"/>
      <c r="J148" s="45"/>
      <c r="K148" s="45"/>
    </row>
    <row r="149" spans="1:11" s="44" customFormat="1" ht="15">
      <c r="A149" s="55"/>
      <c r="B149" s="579"/>
      <c r="C149" s="580"/>
      <c r="D149" s="57"/>
      <c r="E149" s="105"/>
      <c r="F149" s="105"/>
      <c r="G149" s="105"/>
      <c r="H149" s="105"/>
      <c r="I149" s="45"/>
      <c r="J149" s="45"/>
      <c r="K149" s="45"/>
    </row>
    <row r="150" spans="1:11" s="44" customFormat="1" ht="15">
      <c r="A150" s="200">
        <v>15</v>
      </c>
      <c r="B150" s="579" t="s">
        <v>606</v>
      </c>
      <c r="C150" s="580"/>
      <c r="D150" s="57">
        <v>1</v>
      </c>
      <c r="E150" s="105">
        <v>26000.04</v>
      </c>
      <c r="F150" s="105">
        <f>D150*E150</f>
        <v>26000.04</v>
      </c>
      <c r="G150" s="105">
        <f>F150</f>
        <v>26000.04</v>
      </c>
      <c r="H150" s="105">
        <f>G150</f>
        <v>26000.04</v>
      </c>
      <c r="I150" s="45"/>
      <c r="J150" s="45"/>
      <c r="K150" s="45"/>
    </row>
    <row r="151" spans="1:11" s="44" customFormat="1" ht="15">
      <c r="A151" s="55"/>
      <c r="B151" s="579" t="s">
        <v>739</v>
      </c>
      <c r="C151" s="580"/>
      <c r="D151" s="57"/>
      <c r="E151" s="105"/>
      <c r="F151" s="105"/>
      <c r="G151" s="105"/>
      <c r="H151" s="105"/>
      <c r="I151" s="45"/>
      <c r="J151" s="45"/>
      <c r="K151" s="45"/>
    </row>
    <row r="152" spans="1:11" s="44" customFormat="1" ht="15">
      <c r="A152" s="55"/>
      <c r="B152" s="579"/>
      <c r="C152" s="580"/>
      <c r="D152" s="57"/>
      <c r="E152" s="105"/>
      <c r="F152" s="105"/>
      <c r="G152" s="105"/>
      <c r="H152" s="105"/>
      <c r="I152" s="45"/>
      <c r="J152" s="45"/>
      <c r="K152" s="45"/>
    </row>
    <row r="153" spans="1:11" s="44" customFormat="1" ht="15">
      <c r="A153" s="55"/>
      <c r="B153" s="551" t="s">
        <v>371</v>
      </c>
      <c r="C153" s="552"/>
      <c r="D153" s="96"/>
      <c r="E153" s="111"/>
      <c r="F153" s="111">
        <f>SUM(F108:F152)</f>
        <v>454501</v>
      </c>
      <c r="G153" s="111">
        <f>SUM(G108:G152)</f>
        <v>454501</v>
      </c>
      <c r="H153" s="111">
        <f>SUM(H108:H152)</f>
        <v>454501</v>
      </c>
      <c r="I153" s="45"/>
      <c r="J153" s="45"/>
      <c r="K153" s="45"/>
    </row>
    <row r="154" spans="2:11" s="44" customFormat="1" ht="15">
      <c r="B154" s="45"/>
      <c r="C154" s="45"/>
      <c r="D154" s="45"/>
      <c r="E154" s="45"/>
      <c r="F154" s="45"/>
      <c r="G154" s="45"/>
      <c r="H154" s="45"/>
      <c r="I154" s="45"/>
      <c r="J154" s="45"/>
      <c r="K154" s="45"/>
    </row>
    <row r="155" spans="1:11" s="58" customFormat="1" ht="14.25">
      <c r="A155" s="58" t="s">
        <v>422</v>
      </c>
      <c r="B155" s="48"/>
      <c r="C155" s="48"/>
      <c r="D155" s="48"/>
      <c r="E155" s="48"/>
      <c r="F155" s="48"/>
      <c r="G155" s="48"/>
      <c r="H155" s="48"/>
      <c r="I155" s="48"/>
      <c r="J155" s="48"/>
      <c r="K155" s="48"/>
    </row>
    <row r="156" spans="2:11" s="44" customFormat="1" ht="15">
      <c r="B156" s="45"/>
      <c r="C156" s="45"/>
      <c r="D156" s="45"/>
      <c r="E156" s="45"/>
      <c r="F156" s="45"/>
      <c r="G156" s="45"/>
      <c r="H156" s="45"/>
      <c r="I156" s="45"/>
      <c r="J156" s="45"/>
      <c r="K156" s="45"/>
    </row>
    <row r="157" spans="1:11" s="44" customFormat="1" ht="24.75">
      <c r="A157" s="89" t="s">
        <v>373</v>
      </c>
      <c r="B157" s="553" t="s">
        <v>418</v>
      </c>
      <c r="C157" s="554"/>
      <c r="D157" s="84" t="s">
        <v>419</v>
      </c>
      <c r="E157" s="84" t="s">
        <v>420</v>
      </c>
      <c r="F157" s="198" t="s">
        <v>484</v>
      </c>
      <c r="G157" s="198" t="s">
        <v>485</v>
      </c>
      <c r="H157" s="198" t="s">
        <v>728</v>
      </c>
      <c r="I157" s="45"/>
      <c r="J157" s="45"/>
      <c r="K157" s="45"/>
    </row>
    <row r="158" spans="1:11" s="44" customFormat="1" ht="15">
      <c r="A158" s="85">
        <v>1</v>
      </c>
      <c r="B158" s="544">
        <v>2</v>
      </c>
      <c r="C158" s="545"/>
      <c r="D158" s="85">
        <v>3</v>
      </c>
      <c r="E158" s="85">
        <v>4</v>
      </c>
      <c r="F158" s="85">
        <v>5</v>
      </c>
      <c r="G158" s="85">
        <v>6</v>
      </c>
      <c r="H158" s="85">
        <v>7</v>
      </c>
      <c r="I158" s="45"/>
      <c r="J158" s="45"/>
      <c r="K158" s="45"/>
    </row>
    <row r="159" spans="1:11" s="44" customFormat="1" ht="15">
      <c r="A159" s="152">
        <v>1</v>
      </c>
      <c r="B159" s="579" t="s">
        <v>610</v>
      </c>
      <c r="C159" s="580"/>
      <c r="D159" s="75">
        <v>1</v>
      </c>
      <c r="E159" s="105">
        <v>86198</v>
      </c>
      <c r="F159" s="105">
        <f>D159*E159</f>
        <v>86198</v>
      </c>
      <c r="G159" s="105">
        <v>86198</v>
      </c>
      <c r="H159" s="105">
        <f>G159</f>
        <v>86198</v>
      </c>
      <c r="I159" s="45"/>
      <c r="J159" s="45"/>
      <c r="K159" s="45"/>
    </row>
    <row r="160" spans="1:11" s="44" customFormat="1" ht="15">
      <c r="A160" s="152"/>
      <c r="B160" s="579" t="s">
        <v>611</v>
      </c>
      <c r="C160" s="580"/>
      <c r="D160" s="75"/>
      <c r="E160" s="105"/>
      <c r="F160" s="105"/>
      <c r="G160" s="105"/>
      <c r="H160" s="105"/>
      <c r="I160" s="45"/>
      <c r="J160" s="45"/>
      <c r="K160" s="45"/>
    </row>
    <row r="161" spans="1:11" s="44" customFormat="1" ht="15">
      <c r="A161" s="152"/>
      <c r="B161" s="579"/>
      <c r="C161" s="580"/>
      <c r="D161" s="75"/>
      <c r="E161" s="105"/>
      <c r="F161" s="105"/>
      <c r="G161" s="105"/>
      <c r="H161" s="105"/>
      <c r="I161" s="45"/>
      <c r="J161" s="45"/>
      <c r="K161" s="45"/>
    </row>
    <row r="162" spans="1:11" s="44" customFormat="1" ht="15">
      <c r="A162" s="152">
        <v>2</v>
      </c>
      <c r="B162" s="579" t="s">
        <v>612</v>
      </c>
      <c r="C162" s="580"/>
      <c r="D162" s="75">
        <v>1</v>
      </c>
      <c r="E162" s="105">
        <v>113690</v>
      </c>
      <c r="F162" s="105">
        <f>D162*E162</f>
        <v>113690</v>
      </c>
      <c r="G162" s="105">
        <f>F162</f>
        <v>113690</v>
      </c>
      <c r="H162" s="105">
        <f>G162</f>
        <v>113690</v>
      </c>
      <c r="I162" s="45"/>
      <c r="J162" s="45"/>
      <c r="K162" s="45"/>
    </row>
    <row r="163" spans="1:11" s="44" customFormat="1" ht="15">
      <c r="A163" s="152"/>
      <c r="B163" s="579" t="s">
        <v>613</v>
      </c>
      <c r="C163" s="580"/>
      <c r="D163" s="75"/>
      <c r="E163" s="105"/>
      <c r="F163" s="105"/>
      <c r="G163" s="105"/>
      <c r="H163" s="105"/>
      <c r="I163" s="45"/>
      <c r="J163" s="45"/>
      <c r="K163" s="45"/>
    </row>
    <row r="164" spans="1:11" s="44" customFormat="1" ht="15">
      <c r="A164" s="152"/>
      <c r="B164" s="579" t="s">
        <v>614</v>
      </c>
      <c r="C164" s="580"/>
      <c r="D164" s="75"/>
      <c r="E164" s="105"/>
      <c r="F164" s="105"/>
      <c r="G164" s="105"/>
      <c r="H164" s="105"/>
      <c r="I164" s="45"/>
      <c r="J164" s="45"/>
      <c r="K164" s="45"/>
    </row>
    <row r="165" spans="1:11" s="44" customFormat="1" ht="15">
      <c r="A165" s="152"/>
      <c r="B165" s="579" t="s">
        <v>615</v>
      </c>
      <c r="C165" s="580"/>
      <c r="D165" s="75"/>
      <c r="E165" s="105"/>
      <c r="F165" s="105"/>
      <c r="G165" s="105"/>
      <c r="H165" s="105"/>
      <c r="I165" s="45"/>
      <c r="J165" s="45"/>
      <c r="K165" s="45"/>
    </row>
    <row r="166" spans="1:11" s="44" customFormat="1" ht="15">
      <c r="A166" s="152"/>
      <c r="B166" s="579" t="s">
        <v>616</v>
      </c>
      <c r="C166" s="580"/>
      <c r="D166" s="152"/>
      <c r="E166" s="105"/>
      <c r="F166" s="105"/>
      <c r="G166" s="105"/>
      <c r="H166" s="105"/>
      <c r="I166" s="45"/>
      <c r="J166" s="45"/>
      <c r="K166" s="45"/>
    </row>
    <row r="167" spans="1:11" s="44" customFormat="1" ht="15">
      <c r="A167" s="152"/>
      <c r="B167" s="579" t="s">
        <v>741</v>
      </c>
      <c r="C167" s="580"/>
      <c r="D167" s="152"/>
      <c r="E167" s="105"/>
      <c r="F167" s="105"/>
      <c r="G167" s="105"/>
      <c r="H167" s="105"/>
      <c r="I167" s="45"/>
      <c r="J167" s="45"/>
      <c r="K167" s="45"/>
    </row>
    <row r="168" spans="1:11" s="44" customFormat="1" ht="15">
      <c r="A168" s="152"/>
      <c r="B168" s="579" t="s">
        <v>619</v>
      </c>
      <c r="C168" s="580"/>
      <c r="D168" s="152"/>
      <c r="E168" s="105"/>
      <c r="F168" s="105"/>
      <c r="G168" s="105"/>
      <c r="H168" s="105"/>
      <c r="I168" s="45"/>
      <c r="J168" s="45"/>
      <c r="K168" s="45"/>
    </row>
    <row r="169" spans="1:11" s="44" customFormat="1" ht="15">
      <c r="A169" s="152"/>
      <c r="B169" s="579" t="s">
        <v>740</v>
      </c>
      <c r="C169" s="580"/>
      <c r="D169" s="152"/>
      <c r="E169" s="105"/>
      <c r="F169" s="105"/>
      <c r="G169" s="105"/>
      <c r="H169" s="105"/>
      <c r="I169" s="45"/>
      <c r="J169" s="45"/>
      <c r="K169" s="45"/>
    </row>
    <row r="170" spans="1:11" s="44" customFormat="1" ht="15">
      <c r="A170" s="199"/>
      <c r="B170" s="579" t="s">
        <v>617</v>
      </c>
      <c r="C170" s="580"/>
      <c r="D170" s="199"/>
      <c r="E170" s="105"/>
      <c r="F170" s="105"/>
      <c r="G170" s="105"/>
      <c r="H170" s="105"/>
      <c r="I170" s="45"/>
      <c r="J170" s="45"/>
      <c r="K170" s="45"/>
    </row>
    <row r="171" spans="1:11" s="44" customFormat="1" ht="15">
      <c r="A171" s="199"/>
      <c r="B171" s="579" t="s">
        <v>618</v>
      </c>
      <c r="C171" s="580"/>
      <c r="D171" s="199"/>
      <c r="E171" s="105"/>
      <c r="F171" s="105"/>
      <c r="G171" s="105"/>
      <c r="H171" s="105"/>
      <c r="I171" s="45"/>
      <c r="J171" s="45"/>
      <c r="K171" s="45"/>
    </row>
    <row r="172" spans="1:11" s="44" customFormat="1" ht="15">
      <c r="A172" s="152"/>
      <c r="B172" s="579"/>
      <c r="C172" s="580"/>
      <c r="D172" s="152"/>
      <c r="E172" s="105"/>
      <c r="F172" s="105"/>
      <c r="G172" s="105"/>
      <c r="H172" s="105"/>
      <c r="I172" s="45"/>
      <c r="J172" s="45"/>
      <c r="K172" s="45"/>
    </row>
    <row r="173" spans="1:11" s="44" customFormat="1" ht="15">
      <c r="A173" s="152">
        <v>3</v>
      </c>
      <c r="B173" s="579" t="s">
        <v>620</v>
      </c>
      <c r="C173" s="580"/>
      <c r="D173" s="57">
        <v>1</v>
      </c>
      <c r="E173" s="105">
        <v>11272</v>
      </c>
      <c r="F173" s="105">
        <f>D173*E173</f>
        <v>11272</v>
      </c>
      <c r="G173" s="105">
        <v>11272</v>
      </c>
      <c r="H173" s="105">
        <f>G173</f>
        <v>11272</v>
      </c>
      <c r="I173" s="45"/>
      <c r="J173" s="45"/>
      <c r="K173" s="45"/>
    </row>
    <row r="174" spans="1:11" s="44" customFormat="1" ht="15">
      <c r="A174" s="152"/>
      <c r="B174" s="579" t="s">
        <v>742</v>
      </c>
      <c r="C174" s="580"/>
      <c r="D174" s="152"/>
      <c r="E174" s="105"/>
      <c r="F174" s="105"/>
      <c r="G174" s="105"/>
      <c r="H174" s="105"/>
      <c r="I174" s="45"/>
      <c r="J174" s="45"/>
      <c r="K174" s="45"/>
    </row>
    <row r="175" spans="1:11" s="44" customFormat="1" ht="15">
      <c r="A175" s="152"/>
      <c r="B175" s="579"/>
      <c r="C175" s="580"/>
      <c r="D175" s="152"/>
      <c r="E175" s="105"/>
      <c r="F175" s="105"/>
      <c r="G175" s="105"/>
      <c r="H175" s="105"/>
      <c r="I175" s="45"/>
      <c r="J175" s="45"/>
      <c r="K175" s="45"/>
    </row>
    <row r="176" spans="1:11" s="44" customFormat="1" ht="15">
      <c r="A176" s="199">
        <v>4</v>
      </c>
      <c r="B176" s="579" t="s">
        <v>621</v>
      </c>
      <c r="C176" s="580"/>
      <c r="D176" s="57">
        <v>1</v>
      </c>
      <c r="E176" s="105">
        <v>4500</v>
      </c>
      <c r="F176" s="105">
        <f>D176*E176</f>
        <v>4500</v>
      </c>
      <c r="G176" s="105">
        <v>4500</v>
      </c>
      <c r="H176" s="105">
        <f>G176</f>
        <v>4500</v>
      </c>
      <c r="I176" s="45"/>
      <c r="J176" s="45"/>
      <c r="K176" s="45"/>
    </row>
    <row r="177" spans="1:11" s="44" customFormat="1" ht="15">
      <c r="A177" s="199"/>
      <c r="B177" s="579" t="s">
        <v>622</v>
      </c>
      <c r="C177" s="580"/>
      <c r="D177" s="57"/>
      <c r="E177" s="105"/>
      <c r="F177" s="105"/>
      <c r="G177" s="105"/>
      <c r="H177" s="105"/>
      <c r="I177" s="45"/>
      <c r="J177" s="45"/>
      <c r="K177" s="45"/>
    </row>
    <row r="178" spans="1:11" s="44" customFormat="1" ht="15">
      <c r="A178" s="199"/>
      <c r="B178" s="579"/>
      <c r="C178" s="580"/>
      <c r="D178" s="199"/>
      <c r="E178" s="105"/>
      <c r="F178" s="105"/>
      <c r="G178" s="105"/>
      <c r="H178" s="105"/>
      <c r="I178" s="45"/>
      <c r="J178" s="45"/>
      <c r="K178" s="45"/>
    </row>
    <row r="179" spans="1:11" s="44" customFormat="1" ht="15">
      <c r="A179" s="152">
        <v>5</v>
      </c>
      <c r="B179" s="579" t="s">
        <v>623</v>
      </c>
      <c r="C179" s="580"/>
      <c r="D179" s="57">
        <v>1</v>
      </c>
      <c r="E179" s="105">
        <v>592800</v>
      </c>
      <c r="F179" s="105">
        <f>D179*E179</f>
        <v>592800</v>
      </c>
      <c r="G179" s="105">
        <v>592800</v>
      </c>
      <c r="H179" s="105">
        <f>G179</f>
        <v>592800</v>
      </c>
      <c r="I179" s="45"/>
      <c r="J179" s="45"/>
      <c r="K179" s="45"/>
    </row>
    <row r="180" spans="1:11" s="44" customFormat="1" ht="15">
      <c r="A180" s="152"/>
      <c r="B180" s="579" t="s">
        <v>624</v>
      </c>
      <c r="C180" s="580"/>
      <c r="D180" s="153"/>
      <c r="E180" s="153"/>
      <c r="F180" s="108"/>
      <c r="G180" s="108"/>
      <c r="H180" s="108"/>
      <c r="I180" s="45"/>
      <c r="J180" s="45"/>
      <c r="K180" s="45"/>
    </row>
    <row r="181" spans="1:11" s="44" customFormat="1" ht="15">
      <c r="A181" s="55"/>
      <c r="B181" s="542"/>
      <c r="C181" s="543"/>
      <c r="D181" s="57"/>
      <c r="E181" s="57"/>
      <c r="F181" s="92"/>
      <c r="G181" s="92"/>
      <c r="H181" s="92"/>
      <c r="I181" s="45"/>
      <c r="J181" s="45"/>
      <c r="K181" s="45"/>
    </row>
    <row r="182" spans="1:11" s="44" customFormat="1" ht="15">
      <c r="A182" s="55"/>
      <c r="B182" s="551" t="s">
        <v>371</v>
      </c>
      <c r="C182" s="552"/>
      <c r="D182" s="96"/>
      <c r="E182" s="96"/>
      <c r="F182" s="97">
        <f>SUM(F159:F181)</f>
        <v>808460</v>
      </c>
      <c r="G182" s="97">
        <f>SUM(G159:G181)</f>
        <v>808460</v>
      </c>
      <c r="H182" s="97">
        <f>SUM(H159:H181)</f>
        <v>808460</v>
      </c>
      <c r="I182" s="45"/>
      <c r="J182" s="45"/>
      <c r="K182" s="45"/>
    </row>
    <row r="183" spans="2:11" s="44" customFormat="1" ht="15">
      <c r="B183" s="45"/>
      <c r="C183" s="45"/>
      <c r="D183" s="45"/>
      <c r="E183" s="45"/>
      <c r="F183" s="45"/>
      <c r="G183" s="45"/>
      <c r="H183" s="45"/>
      <c r="I183" s="45"/>
      <c r="J183" s="45"/>
      <c r="K183" s="45"/>
    </row>
    <row r="184" spans="1:11" s="58" customFormat="1" ht="14.25">
      <c r="A184" s="58" t="s">
        <v>423</v>
      </c>
      <c r="B184" s="48"/>
      <c r="C184" s="48"/>
      <c r="D184" s="48"/>
      <c r="E184" s="48"/>
      <c r="F184" s="48"/>
      <c r="G184" s="48"/>
      <c r="H184" s="48"/>
      <c r="I184" s="48"/>
      <c r="J184" s="48"/>
      <c r="K184" s="48"/>
    </row>
    <row r="185" spans="2:11" s="44" customFormat="1" ht="15">
      <c r="B185" s="45"/>
      <c r="C185" s="45"/>
      <c r="D185" s="45"/>
      <c r="E185" s="45"/>
      <c r="F185" s="45"/>
      <c r="G185" s="45"/>
      <c r="H185" s="45"/>
      <c r="I185" s="45"/>
      <c r="J185" s="45"/>
      <c r="K185" s="45"/>
    </row>
    <row r="186" spans="1:11" s="44" customFormat="1" ht="24.75">
      <c r="A186" s="89" t="s">
        <v>373</v>
      </c>
      <c r="B186" s="553" t="s">
        <v>418</v>
      </c>
      <c r="C186" s="554"/>
      <c r="D186" s="84" t="s">
        <v>419</v>
      </c>
      <c r="E186" s="84" t="s">
        <v>420</v>
      </c>
      <c r="F186" s="198" t="s">
        <v>484</v>
      </c>
      <c r="G186" s="198" t="s">
        <v>485</v>
      </c>
      <c r="H186" s="198" t="s">
        <v>728</v>
      </c>
      <c r="I186" s="45"/>
      <c r="J186" s="45"/>
      <c r="K186" s="45"/>
    </row>
    <row r="187" spans="1:11" s="44" customFormat="1" ht="15">
      <c r="A187" s="85">
        <v>1</v>
      </c>
      <c r="B187" s="544">
        <v>2</v>
      </c>
      <c r="C187" s="545"/>
      <c r="D187" s="85">
        <v>3</v>
      </c>
      <c r="E187" s="85">
        <v>4</v>
      </c>
      <c r="F187" s="85">
        <v>5</v>
      </c>
      <c r="G187" s="85">
        <v>6</v>
      </c>
      <c r="H187" s="85">
        <v>7</v>
      </c>
      <c r="I187" s="45"/>
      <c r="J187" s="45"/>
      <c r="K187" s="45"/>
    </row>
    <row r="188" spans="1:11" s="44" customFormat="1" ht="15">
      <c r="A188" s="152">
        <v>1</v>
      </c>
      <c r="B188" s="579" t="s">
        <v>625</v>
      </c>
      <c r="C188" s="580"/>
      <c r="D188" s="57">
        <v>1</v>
      </c>
      <c r="E188" s="92">
        <v>169843</v>
      </c>
      <c r="F188" s="105">
        <f>D188*E188</f>
        <v>169843</v>
      </c>
      <c r="G188" s="105">
        <f>F188</f>
        <v>169843</v>
      </c>
      <c r="H188" s="105">
        <f>G188</f>
        <v>169843</v>
      </c>
      <c r="I188" s="45"/>
      <c r="J188" s="45"/>
      <c r="K188" s="45"/>
    </row>
    <row r="189" spans="1:11" s="44" customFormat="1" ht="15">
      <c r="A189" s="152"/>
      <c r="B189" s="579" t="s">
        <v>743</v>
      </c>
      <c r="C189" s="580"/>
      <c r="D189" s="57"/>
      <c r="E189" s="92"/>
      <c r="F189" s="57"/>
      <c r="G189" s="57"/>
      <c r="H189" s="57"/>
      <c r="I189" s="45"/>
      <c r="J189" s="45"/>
      <c r="K189" s="45"/>
    </row>
    <row r="190" spans="1:11" s="44" customFormat="1" ht="15">
      <c r="A190" s="152"/>
      <c r="B190" s="579"/>
      <c r="C190" s="580"/>
      <c r="D190" s="57"/>
      <c r="E190" s="92"/>
      <c r="F190" s="57"/>
      <c r="G190" s="57"/>
      <c r="H190" s="57"/>
      <c r="I190" s="45"/>
      <c r="J190" s="45"/>
      <c r="K190" s="45"/>
    </row>
    <row r="191" spans="1:11" s="44" customFormat="1" ht="15">
      <c r="A191" s="152">
        <v>2</v>
      </c>
      <c r="B191" s="579" t="s">
        <v>626</v>
      </c>
      <c r="C191" s="580"/>
      <c r="D191" s="57">
        <v>1</v>
      </c>
      <c r="E191" s="92">
        <v>1061748</v>
      </c>
      <c r="F191" s="105">
        <f>D191*E191</f>
        <v>1061748</v>
      </c>
      <c r="G191" s="105">
        <f>F191</f>
        <v>1061748</v>
      </c>
      <c r="H191" s="105">
        <f>G191</f>
        <v>1061748</v>
      </c>
      <c r="I191" s="45"/>
      <c r="J191" s="45"/>
      <c r="K191" s="45"/>
    </row>
    <row r="192" spans="1:11" s="44" customFormat="1" ht="15">
      <c r="A192" s="152"/>
      <c r="B192" s="579" t="s">
        <v>759</v>
      </c>
      <c r="C192" s="580"/>
      <c r="D192" s="57"/>
      <c r="E192" s="57"/>
      <c r="F192" s="57"/>
      <c r="G192" s="57"/>
      <c r="H192" s="57"/>
      <c r="I192" s="45"/>
      <c r="J192" s="45"/>
      <c r="K192" s="45"/>
    </row>
    <row r="193" spans="1:11" s="44" customFormat="1" ht="15">
      <c r="A193" s="152"/>
      <c r="B193" s="579"/>
      <c r="C193" s="580"/>
      <c r="D193" s="57"/>
      <c r="E193" s="57"/>
      <c r="F193" s="57"/>
      <c r="G193" s="57"/>
      <c r="H193" s="57"/>
      <c r="I193" s="45"/>
      <c r="J193" s="45"/>
      <c r="K193" s="45"/>
    </row>
    <row r="194" spans="1:11" s="44" customFormat="1" ht="15">
      <c r="A194" s="156"/>
      <c r="B194" s="565" t="s">
        <v>371</v>
      </c>
      <c r="C194" s="565"/>
      <c r="D194" s="96"/>
      <c r="E194" s="96"/>
      <c r="F194" s="97">
        <f>SUM(F188:F193)</f>
        <v>1231591</v>
      </c>
      <c r="G194" s="97">
        <f>SUM(G188:G193)</f>
        <v>1231591</v>
      </c>
      <c r="H194" s="97">
        <f>SUM(H188:H193)</f>
        <v>1231591</v>
      </c>
      <c r="I194" s="45"/>
      <c r="J194" s="45"/>
      <c r="K194" s="45"/>
    </row>
    <row r="195" spans="1:11" s="44" customFormat="1" ht="15">
      <c r="A195" s="157"/>
      <c r="B195" s="586"/>
      <c r="C195" s="586"/>
      <c r="D195" s="158"/>
      <c r="E195" s="158"/>
      <c r="F195" s="158"/>
      <c r="G195" s="158"/>
      <c r="H195" s="158"/>
      <c r="I195" s="45"/>
      <c r="J195" s="45"/>
      <c r="K195" s="45"/>
    </row>
    <row r="196" spans="1:11" s="44" customFormat="1" ht="15">
      <c r="A196" s="157"/>
      <c r="B196" s="586"/>
      <c r="C196" s="586"/>
      <c r="D196" s="158"/>
      <c r="E196" s="158"/>
      <c r="F196" s="158"/>
      <c r="G196" s="158"/>
      <c r="H196" s="158"/>
      <c r="I196" s="45"/>
      <c r="J196" s="45"/>
      <c r="K196" s="45"/>
    </row>
    <row r="197" spans="1:11" s="44" customFormat="1" ht="24.75">
      <c r="A197" s="155" t="s">
        <v>373</v>
      </c>
      <c r="B197" s="585" t="s">
        <v>418</v>
      </c>
      <c r="C197" s="585"/>
      <c r="D197" s="154" t="s">
        <v>419</v>
      </c>
      <c r="E197" s="154" t="s">
        <v>420</v>
      </c>
      <c r="F197" s="198" t="s">
        <v>484</v>
      </c>
      <c r="G197" s="198" t="s">
        <v>485</v>
      </c>
      <c r="H197" s="198" t="s">
        <v>728</v>
      </c>
      <c r="I197" s="45"/>
      <c r="J197" s="45"/>
      <c r="K197" s="45"/>
    </row>
    <row r="198" spans="1:11" s="44" customFormat="1" ht="15">
      <c r="A198" s="152">
        <v>1</v>
      </c>
      <c r="B198" s="583" t="s">
        <v>627</v>
      </c>
      <c r="C198" s="584"/>
      <c r="D198" s="57"/>
      <c r="E198" s="57"/>
      <c r="F198" s="57"/>
      <c r="G198" s="57"/>
      <c r="H198" s="57"/>
      <c r="I198" s="45"/>
      <c r="J198" s="45"/>
      <c r="K198" s="45"/>
    </row>
    <row r="199" spans="1:11" s="44" customFormat="1" ht="15">
      <c r="A199" s="156"/>
      <c r="B199" s="579" t="s">
        <v>628</v>
      </c>
      <c r="C199" s="580"/>
      <c r="D199" s="57">
        <v>3</v>
      </c>
      <c r="E199" s="92">
        <v>418.48</v>
      </c>
      <c r="F199" s="105">
        <f aca="true" t="shared" si="1" ref="F199:F242">D199*E199</f>
        <v>1255.44</v>
      </c>
      <c r="G199" s="92">
        <v>1255.44</v>
      </c>
      <c r="H199" s="92">
        <f>G199</f>
        <v>1255.44</v>
      </c>
      <c r="I199" s="45"/>
      <c r="J199" s="45"/>
      <c r="K199" s="45"/>
    </row>
    <row r="200" spans="1:11" s="44" customFormat="1" ht="15">
      <c r="A200" s="156"/>
      <c r="B200" s="579" t="s">
        <v>650</v>
      </c>
      <c r="C200" s="580"/>
      <c r="D200" s="57">
        <v>30</v>
      </c>
      <c r="E200" s="92">
        <v>27.8</v>
      </c>
      <c r="F200" s="105">
        <f t="shared" si="1"/>
        <v>834</v>
      </c>
      <c r="G200" s="92">
        <v>834</v>
      </c>
      <c r="H200" s="92">
        <f aca="true" t="shared" si="2" ref="H200:H242">G200</f>
        <v>834</v>
      </c>
      <c r="I200" s="45"/>
      <c r="J200" s="45"/>
      <c r="K200" s="45"/>
    </row>
    <row r="201" spans="1:11" s="44" customFormat="1" ht="15">
      <c r="A201" s="156"/>
      <c r="B201" s="579" t="s">
        <v>650</v>
      </c>
      <c r="C201" s="580"/>
      <c r="D201" s="57">
        <v>15</v>
      </c>
      <c r="E201" s="92">
        <v>115</v>
      </c>
      <c r="F201" s="105">
        <f t="shared" si="1"/>
        <v>1725</v>
      </c>
      <c r="G201" s="92">
        <v>1725</v>
      </c>
      <c r="H201" s="92">
        <f t="shared" si="2"/>
        <v>1725</v>
      </c>
      <c r="I201" s="45"/>
      <c r="J201" s="45"/>
      <c r="K201" s="45"/>
    </row>
    <row r="202" spans="1:11" s="44" customFormat="1" ht="15">
      <c r="A202" s="156"/>
      <c r="B202" s="579" t="s">
        <v>651</v>
      </c>
      <c r="C202" s="580"/>
      <c r="D202" s="57">
        <v>10</v>
      </c>
      <c r="E202" s="92">
        <v>32</v>
      </c>
      <c r="F202" s="105">
        <f t="shared" si="1"/>
        <v>320</v>
      </c>
      <c r="G202" s="92">
        <v>320</v>
      </c>
      <c r="H202" s="92">
        <f t="shared" si="2"/>
        <v>320</v>
      </c>
      <c r="I202" s="45"/>
      <c r="J202" s="45"/>
      <c r="K202" s="45"/>
    </row>
    <row r="203" spans="1:11" s="44" customFormat="1" ht="15">
      <c r="A203" s="156"/>
      <c r="B203" s="579" t="s">
        <v>652</v>
      </c>
      <c r="C203" s="580"/>
      <c r="D203" s="57">
        <v>20</v>
      </c>
      <c r="E203" s="92">
        <v>16</v>
      </c>
      <c r="F203" s="105">
        <f t="shared" si="1"/>
        <v>320</v>
      </c>
      <c r="G203" s="92">
        <v>320</v>
      </c>
      <c r="H203" s="92">
        <f t="shared" si="2"/>
        <v>320</v>
      </c>
      <c r="I203" s="45"/>
      <c r="J203" s="45"/>
      <c r="K203" s="45"/>
    </row>
    <row r="204" spans="1:11" s="44" customFormat="1" ht="15">
      <c r="A204" s="156"/>
      <c r="B204" s="579" t="s">
        <v>652</v>
      </c>
      <c r="C204" s="580"/>
      <c r="D204" s="57">
        <v>1</v>
      </c>
      <c r="E204" s="92">
        <v>16.5</v>
      </c>
      <c r="F204" s="105">
        <f t="shared" si="1"/>
        <v>16.5</v>
      </c>
      <c r="G204" s="92">
        <v>16.5</v>
      </c>
      <c r="H204" s="92">
        <f t="shared" si="2"/>
        <v>16.5</v>
      </c>
      <c r="I204" s="45"/>
      <c r="J204" s="45"/>
      <c r="K204" s="45"/>
    </row>
    <row r="205" spans="1:11" s="44" customFormat="1" ht="15">
      <c r="A205" s="156"/>
      <c r="B205" s="579" t="s">
        <v>629</v>
      </c>
      <c r="C205" s="580"/>
      <c r="D205" s="57">
        <v>2</v>
      </c>
      <c r="E205" s="92">
        <v>60.23</v>
      </c>
      <c r="F205" s="105">
        <f t="shared" si="1"/>
        <v>120.46</v>
      </c>
      <c r="G205" s="92">
        <v>120.46</v>
      </c>
      <c r="H205" s="92">
        <f t="shared" si="2"/>
        <v>120.46</v>
      </c>
      <c r="I205" s="45"/>
      <c r="J205" s="45"/>
      <c r="K205" s="45"/>
    </row>
    <row r="206" spans="1:11" s="44" customFormat="1" ht="15">
      <c r="A206" s="156"/>
      <c r="B206" s="589" t="s">
        <v>630</v>
      </c>
      <c r="C206" s="590"/>
      <c r="D206" s="57">
        <v>3</v>
      </c>
      <c r="E206" s="92">
        <v>137.8</v>
      </c>
      <c r="F206" s="105">
        <f t="shared" si="1"/>
        <v>413.40000000000003</v>
      </c>
      <c r="G206" s="92">
        <v>413.4</v>
      </c>
      <c r="H206" s="92">
        <f t="shared" si="2"/>
        <v>413.4</v>
      </c>
      <c r="I206" s="45"/>
      <c r="J206" s="45"/>
      <c r="K206" s="45"/>
    </row>
    <row r="207" spans="1:11" s="44" customFormat="1" ht="15">
      <c r="A207" s="156"/>
      <c r="B207" s="589" t="s">
        <v>659</v>
      </c>
      <c r="C207" s="590"/>
      <c r="D207" s="57">
        <v>2000</v>
      </c>
      <c r="E207" s="92">
        <v>2.85</v>
      </c>
      <c r="F207" s="105">
        <f t="shared" si="1"/>
        <v>5700</v>
      </c>
      <c r="G207" s="92">
        <v>5700</v>
      </c>
      <c r="H207" s="92">
        <f t="shared" si="2"/>
        <v>5700</v>
      </c>
      <c r="I207" s="45"/>
      <c r="J207" s="45"/>
      <c r="K207" s="45"/>
    </row>
    <row r="208" spans="1:11" s="44" customFormat="1" ht="15">
      <c r="A208" s="156"/>
      <c r="B208" s="589" t="s">
        <v>631</v>
      </c>
      <c r="C208" s="590"/>
      <c r="D208" s="57">
        <v>20</v>
      </c>
      <c r="E208" s="92">
        <v>52.9</v>
      </c>
      <c r="F208" s="105">
        <f t="shared" si="1"/>
        <v>1058</v>
      </c>
      <c r="G208" s="92">
        <v>1058</v>
      </c>
      <c r="H208" s="92">
        <f t="shared" si="2"/>
        <v>1058</v>
      </c>
      <c r="I208" s="45"/>
      <c r="J208" s="45"/>
      <c r="K208" s="45"/>
    </row>
    <row r="209" spans="1:11" s="44" customFormat="1" ht="15">
      <c r="A209" s="156"/>
      <c r="B209" s="589" t="s">
        <v>632</v>
      </c>
      <c r="C209" s="590"/>
      <c r="D209" s="57">
        <v>60</v>
      </c>
      <c r="E209" s="92">
        <v>55</v>
      </c>
      <c r="F209" s="105">
        <f t="shared" si="1"/>
        <v>3300</v>
      </c>
      <c r="G209" s="92">
        <v>3300</v>
      </c>
      <c r="H209" s="92">
        <f t="shared" si="2"/>
        <v>3300</v>
      </c>
      <c r="I209" s="45"/>
      <c r="J209" s="45"/>
      <c r="K209" s="45"/>
    </row>
    <row r="210" spans="1:11" s="44" customFormat="1" ht="15">
      <c r="A210" s="156"/>
      <c r="B210" s="589" t="s">
        <v>633</v>
      </c>
      <c r="C210" s="590"/>
      <c r="D210" s="57">
        <v>50</v>
      </c>
      <c r="E210" s="92">
        <v>44.2</v>
      </c>
      <c r="F210" s="105">
        <f t="shared" si="1"/>
        <v>2210</v>
      </c>
      <c r="G210" s="92">
        <v>2210</v>
      </c>
      <c r="H210" s="92">
        <f t="shared" si="2"/>
        <v>2210</v>
      </c>
      <c r="I210" s="45"/>
      <c r="J210" s="45"/>
      <c r="K210" s="45"/>
    </row>
    <row r="211" spans="1:11" s="44" customFormat="1" ht="15">
      <c r="A211" s="156"/>
      <c r="B211" s="589" t="s">
        <v>634</v>
      </c>
      <c r="C211" s="590"/>
      <c r="D211" s="57">
        <v>1</v>
      </c>
      <c r="E211" s="92">
        <v>279.59</v>
      </c>
      <c r="F211" s="105">
        <f t="shared" si="1"/>
        <v>279.59</v>
      </c>
      <c r="G211" s="92">
        <v>279.59</v>
      </c>
      <c r="H211" s="92">
        <f t="shared" si="2"/>
        <v>279.59</v>
      </c>
      <c r="I211" s="45"/>
      <c r="J211" s="45"/>
      <c r="K211" s="45"/>
    </row>
    <row r="212" spans="1:11" s="44" customFormat="1" ht="15">
      <c r="A212" s="156"/>
      <c r="B212" s="589" t="s">
        <v>635</v>
      </c>
      <c r="C212" s="590"/>
      <c r="D212" s="57">
        <v>4</v>
      </c>
      <c r="E212" s="92">
        <v>104</v>
      </c>
      <c r="F212" s="105">
        <f t="shared" si="1"/>
        <v>416</v>
      </c>
      <c r="G212" s="92">
        <v>416</v>
      </c>
      <c r="H212" s="92">
        <f t="shared" si="2"/>
        <v>416</v>
      </c>
      <c r="I212" s="45"/>
      <c r="J212" s="45"/>
      <c r="K212" s="45"/>
    </row>
    <row r="213" spans="1:11" s="44" customFormat="1" ht="15">
      <c r="A213" s="156"/>
      <c r="B213" s="579" t="s">
        <v>660</v>
      </c>
      <c r="C213" s="580"/>
      <c r="D213" s="57">
        <v>1</v>
      </c>
      <c r="E213" s="92">
        <v>689.21</v>
      </c>
      <c r="F213" s="105">
        <f t="shared" si="1"/>
        <v>689.21</v>
      </c>
      <c r="G213" s="92">
        <v>689.21</v>
      </c>
      <c r="H213" s="92">
        <f t="shared" si="2"/>
        <v>689.21</v>
      </c>
      <c r="I213" s="45"/>
      <c r="J213" s="45"/>
      <c r="K213" s="45"/>
    </row>
    <row r="214" spans="1:11" s="44" customFormat="1" ht="15">
      <c r="A214" s="156"/>
      <c r="B214" s="581"/>
      <c r="C214" s="582"/>
      <c r="D214" s="57"/>
      <c r="E214" s="92"/>
      <c r="F214" s="105"/>
      <c r="G214" s="92"/>
      <c r="H214" s="92"/>
      <c r="I214" s="45"/>
      <c r="J214" s="45"/>
      <c r="K214" s="45"/>
    </row>
    <row r="215" spans="1:11" s="44" customFormat="1" ht="15">
      <c r="A215" s="156">
        <v>2</v>
      </c>
      <c r="B215" s="583" t="s">
        <v>636</v>
      </c>
      <c r="C215" s="584"/>
      <c r="D215" s="57"/>
      <c r="E215" s="92"/>
      <c r="F215" s="105"/>
      <c r="G215" s="92"/>
      <c r="H215" s="92"/>
      <c r="I215" s="45"/>
      <c r="J215" s="45"/>
      <c r="K215" s="45"/>
    </row>
    <row r="216" spans="1:11" s="44" customFormat="1" ht="15">
      <c r="A216" s="156"/>
      <c r="B216" s="579" t="s">
        <v>637</v>
      </c>
      <c r="C216" s="580"/>
      <c r="D216" s="57">
        <v>4</v>
      </c>
      <c r="E216" s="92">
        <v>89.78</v>
      </c>
      <c r="F216" s="105">
        <f t="shared" si="1"/>
        <v>359.12</v>
      </c>
      <c r="G216" s="92">
        <v>359.12</v>
      </c>
      <c r="H216" s="92">
        <f t="shared" si="2"/>
        <v>359.12</v>
      </c>
      <c r="I216" s="45"/>
      <c r="J216" s="45"/>
      <c r="K216" s="45"/>
    </row>
    <row r="217" spans="1:11" s="44" customFormat="1" ht="15">
      <c r="A217" s="156"/>
      <c r="B217" s="579" t="s">
        <v>638</v>
      </c>
      <c r="C217" s="580"/>
      <c r="D217" s="57">
        <v>2</v>
      </c>
      <c r="E217" s="92">
        <v>77</v>
      </c>
      <c r="F217" s="105">
        <f t="shared" si="1"/>
        <v>154</v>
      </c>
      <c r="G217" s="92">
        <v>154</v>
      </c>
      <c r="H217" s="92">
        <f t="shared" si="2"/>
        <v>154</v>
      </c>
      <c r="I217" s="45"/>
      <c r="J217" s="45"/>
      <c r="K217" s="45"/>
    </row>
    <row r="218" spans="1:11" s="44" customFormat="1" ht="15">
      <c r="A218" s="156"/>
      <c r="B218" s="579" t="s">
        <v>639</v>
      </c>
      <c r="C218" s="580"/>
      <c r="D218" s="57">
        <v>10</v>
      </c>
      <c r="E218" s="92">
        <v>219.35</v>
      </c>
      <c r="F218" s="105">
        <f t="shared" si="1"/>
        <v>2193.5</v>
      </c>
      <c r="G218" s="92">
        <v>2193.5</v>
      </c>
      <c r="H218" s="92">
        <f t="shared" si="2"/>
        <v>2193.5</v>
      </c>
      <c r="I218" s="45"/>
      <c r="J218" s="45"/>
      <c r="K218" s="45"/>
    </row>
    <row r="219" spans="1:11" s="44" customFormat="1" ht="15">
      <c r="A219" s="156"/>
      <c r="B219" s="579" t="s">
        <v>640</v>
      </c>
      <c r="C219" s="580"/>
      <c r="D219" s="57">
        <v>1</v>
      </c>
      <c r="E219" s="92">
        <v>1010.42</v>
      </c>
      <c r="F219" s="105">
        <f t="shared" si="1"/>
        <v>1010.42</v>
      </c>
      <c r="G219" s="92">
        <v>1010.42</v>
      </c>
      <c r="H219" s="92">
        <f t="shared" si="2"/>
        <v>1010.42</v>
      </c>
      <c r="I219" s="45"/>
      <c r="J219" s="45"/>
      <c r="K219" s="45"/>
    </row>
    <row r="220" spans="1:11" s="44" customFormat="1" ht="15">
      <c r="A220" s="156"/>
      <c r="B220" s="579" t="s">
        <v>504</v>
      </c>
      <c r="C220" s="580"/>
      <c r="D220" s="57">
        <v>10</v>
      </c>
      <c r="E220" s="92">
        <v>20.42</v>
      </c>
      <c r="F220" s="105">
        <f t="shared" si="1"/>
        <v>204.20000000000002</v>
      </c>
      <c r="G220" s="92">
        <v>204.2</v>
      </c>
      <c r="H220" s="92">
        <f t="shared" si="2"/>
        <v>204.2</v>
      </c>
      <c r="I220" s="45"/>
      <c r="J220" s="45"/>
      <c r="K220" s="45"/>
    </row>
    <row r="221" spans="1:11" s="44" customFormat="1" ht="15">
      <c r="A221" s="156"/>
      <c r="B221" s="579" t="s">
        <v>504</v>
      </c>
      <c r="C221" s="580"/>
      <c r="D221" s="57">
        <v>4</v>
      </c>
      <c r="E221" s="92">
        <v>43.8</v>
      </c>
      <c r="F221" s="105">
        <f t="shared" si="1"/>
        <v>175.2</v>
      </c>
      <c r="G221" s="92">
        <v>175.2</v>
      </c>
      <c r="H221" s="92">
        <f t="shared" si="2"/>
        <v>175.2</v>
      </c>
      <c r="I221" s="45"/>
      <c r="J221" s="45"/>
      <c r="K221" s="45"/>
    </row>
    <row r="222" spans="1:11" s="44" customFormat="1" ht="15">
      <c r="A222" s="156"/>
      <c r="B222" s="579" t="s">
        <v>503</v>
      </c>
      <c r="C222" s="580"/>
      <c r="D222" s="57">
        <v>500</v>
      </c>
      <c r="E222" s="92">
        <v>2.47</v>
      </c>
      <c r="F222" s="105">
        <f t="shared" si="1"/>
        <v>1235</v>
      </c>
      <c r="G222" s="92">
        <v>1235</v>
      </c>
      <c r="H222" s="92">
        <f t="shared" si="2"/>
        <v>1235</v>
      </c>
      <c r="I222" s="45"/>
      <c r="J222" s="45"/>
      <c r="K222" s="45"/>
    </row>
    <row r="223" spans="1:11" s="44" customFormat="1" ht="15">
      <c r="A223" s="156"/>
      <c r="B223" s="579" t="s">
        <v>503</v>
      </c>
      <c r="C223" s="580"/>
      <c r="D223" s="57">
        <v>100</v>
      </c>
      <c r="E223" s="92">
        <v>3.7</v>
      </c>
      <c r="F223" s="105">
        <f t="shared" si="1"/>
        <v>370</v>
      </c>
      <c r="G223" s="92">
        <v>370</v>
      </c>
      <c r="H223" s="92">
        <f t="shared" si="2"/>
        <v>370</v>
      </c>
      <c r="I223" s="45"/>
      <c r="J223" s="45"/>
      <c r="K223" s="45"/>
    </row>
    <row r="224" spans="1:11" s="44" customFormat="1" ht="15">
      <c r="A224" s="156"/>
      <c r="B224" s="579" t="s">
        <v>641</v>
      </c>
      <c r="C224" s="580"/>
      <c r="D224" s="57">
        <v>6</v>
      </c>
      <c r="E224" s="92">
        <v>20.24</v>
      </c>
      <c r="F224" s="105">
        <f t="shared" si="1"/>
        <v>121.44</v>
      </c>
      <c r="G224" s="92">
        <v>121.44</v>
      </c>
      <c r="H224" s="92">
        <f t="shared" si="2"/>
        <v>121.44</v>
      </c>
      <c r="I224" s="45"/>
      <c r="J224" s="45"/>
      <c r="K224" s="45"/>
    </row>
    <row r="225" spans="1:11" s="44" customFormat="1" ht="15">
      <c r="A225" s="156"/>
      <c r="B225" s="579" t="s">
        <v>641</v>
      </c>
      <c r="C225" s="580"/>
      <c r="D225" s="57">
        <v>1</v>
      </c>
      <c r="E225" s="92">
        <v>99.45</v>
      </c>
      <c r="F225" s="105">
        <f t="shared" si="1"/>
        <v>99.45</v>
      </c>
      <c r="G225" s="92">
        <f>F225</f>
        <v>99.45</v>
      </c>
      <c r="H225" s="92">
        <f t="shared" si="2"/>
        <v>99.45</v>
      </c>
      <c r="I225" s="45"/>
      <c r="J225" s="45"/>
      <c r="K225" s="45"/>
    </row>
    <row r="226" spans="1:11" s="44" customFormat="1" ht="15">
      <c r="A226" s="156"/>
      <c r="B226" s="579" t="s">
        <v>504</v>
      </c>
      <c r="C226" s="580"/>
      <c r="D226" s="57">
        <v>5</v>
      </c>
      <c r="E226" s="92">
        <v>19</v>
      </c>
      <c r="F226" s="105">
        <f t="shared" si="1"/>
        <v>95</v>
      </c>
      <c r="G226" s="92">
        <v>95</v>
      </c>
      <c r="H226" s="92">
        <f t="shared" si="2"/>
        <v>95</v>
      </c>
      <c r="I226" s="45"/>
      <c r="J226" s="45"/>
      <c r="K226" s="45"/>
    </row>
    <row r="227" spans="1:11" s="44" customFormat="1" ht="15">
      <c r="A227" s="156"/>
      <c r="B227" s="579" t="s">
        <v>504</v>
      </c>
      <c r="C227" s="580"/>
      <c r="D227" s="57">
        <v>3</v>
      </c>
      <c r="E227" s="92">
        <v>43.79</v>
      </c>
      <c r="F227" s="105">
        <f t="shared" si="1"/>
        <v>131.37</v>
      </c>
      <c r="G227" s="92">
        <v>131.37</v>
      </c>
      <c r="H227" s="92">
        <f t="shared" si="2"/>
        <v>131.37</v>
      </c>
      <c r="I227" s="45"/>
      <c r="J227" s="45"/>
      <c r="K227" s="45"/>
    </row>
    <row r="228" spans="1:11" s="44" customFormat="1" ht="15">
      <c r="A228" s="156"/>
      <c r="B228" s="579" t="s">
        <v>642</v>
      </c>
      <c r="C228" s="580"/>
      <c r="D228" s="57">
        <v>3</v>
      </c>
      <c r="E228" s="92">
        <v>78.8</v>
      </c>
      <c r="F228" s="105">
        <f t="shared" si="1"/>
        <v>236.39999999999998</v>
      </c>
      <c r="G228" s="148">
        <f>F228</f>
        <v>236.39999999999998</v>
      </c>
      <c r="H228" s="92">
        <f>G228</f>
        <v>236.39999999999998</v>
      </c>
      <c r="I228" s="45"/>
      <c r="J228" s="45"/>
      <c r="K228" s="45"/>
    </row>
    <row r="229" spans="1:11" s="44" customFormat="1" ht="15">
      <c r="A229" s="156"/>
      <c r="B229" s="579" t="s">
        <v>643</v>
      </c>
      <c r="C229" s="580"/>
      <c r="D229" s="57">
        <v>15</v>
      </c>
      <c r="E229" s="92">
        <v>228.7</v>
      </c>
      <c r="F229" s="105">
        <f t="shared" si="1"/>
        <v>3430.5</v>
      </c>
      <c r="G229" s="92">
        <v>3430.5</v>
      </c>
      <c r="H229" s="92">
        <f>G229</f>
        <v>3430.5</v>
      </c>
      <c r="I229" s="45"/>
      <c r="J229" s="45"/>
      <c r="K229" s="45"/>
    </row>
    <row r="230" spans="1:11" s="44" customFormat="1" ht="15">
      <c r="A230" s="156"/>
      <c r="B230" s="581"/>
      <c r="C230" s="582"/>
      <c r="D230" s="57"/>
      <c r="E230" s="92"/>
      <c r="F230" s="105"/>
      <c r="G230" s="92"/>
      <c r="H230" s="92"/>
      <c r="I230" s="45"/>
      <c r="J230" s="45"/>
      <c r="K230" s="45"/>
    </row>
    <row r="231" spans="1:11" s="44" customFormat="1" ht="15">
      <c r="A231" s="156">
        <v>3</v>
      </c>
      <c r="B231" s="583" t="s">
        <v>644</v>
      </c>
      <c r="C231" s="584"/>
      <c r="D231" s="57"/>
      <c r="E231" s="92"/>
      <c r="F231" s="105"/>
      <c r="G231" s="92"/>
      <c r="H231" s="92"/>
      <c r="I231" s="45"/>
      <c r="J231" s="45"/>
      <c r="K231" s="45"/>
    </row>
    <row r="232" spans="1:11" s="44" customFormat="1" ht="15">
      <c r="A232" s="156"/>
      <c r="B232" s="579" t="s">
        <v>645</v>
      </c>
      <c r="C232" s="580"/>
      <c r="D232" s="57">
        <v>25</v>
      </c>
      <c r="E232" s="92">
        <v>27.8</v>
      </c>
      <c r="F232" s="105">
        <f t="shared" si="1"/>
        <v>695</v>
      </c>
      <c r="G232" s="92">
        <v>695</v>
      </c>
      <c r="H232" s="92">
        <f t="shared" si="2"/>
        <v>695</v>
      </c>
      <c r="I232" s="45"/>
      <c r="J232" s="45"/>
      <c r="K232" s="45"/>
    </row>
    <row r="233" spans="1:11" s="44" customFormat="1" ht="15">
      <c r="A233" s="156"/>
      <c r="B233" s="579" t="s">
        <v>646</v>
      </c>
      <c r="C233" s="580"/>
      <c r="D233" s="57">
        <v>10</v>
      </c>
      <c r="E233" s="92">
        <v>41.62</v>
      </c>
      <c r="F233" s="105">
        <f t="shared" si="1"/>
        <v>416.2</v>
      </c>
      <c r="G233" s="92">
        <v>416.2</v>
      </c>
      <c r="H233" s="92">
        <f t="shared" si="2"/>
        <v>416.2</v>
      </c>
      <c r="I233" s="45"/>
      <c r="J233" s="45"/>
      <c r="K233" s="45"/>
    </row>
    <row r="234" spans="1:11" s="44" customFormat="1" ht="15">
      <c r="A234" s="156"/>
      <c r="B234" s="579" t="s">
        <v>647</v>
      </c>
      <c r="C234" s="580"/>
      <c r="D234" s="57">
        <v>30</v>
      </c>
      <c r="E234" s="92">
        <v>58</v>
      </c>
      <c r="F234" s="105">
        <f t="shared" si="1"/>
        <v>1740</v>
      </c>
      <c r="G234" s="92">
        <v>1740</v>
      </c>
      <c r="H234" s="92">
        <f t="shared" si="2"/>
        <v>1740</v>
      </c>
      <c r="I234" s="45"/>
      <c r="J234" s="45"/>
      <c r="K234" s="45"/>
    </row>
    <row r="235" spans="1:11" s="44" customFormat="1" ht="15">
      <c r="A235" s="156"/>
      <c r="B235" s="579" t="s">
        <v>648</v>
      </c>
      <c r="C235" s="580"/>
      <c r="D235" s="57">
        <v>30</v>
      </c>
      <c r="E235" s="92">
        <v>39.4</v>
      </c>
      <c r="F235" s="105">
        <f t="shared" si="1"/>
        <v>1182</v>
      </c>
      <c r="G235" s="92">
        <v>1182</v>
      </c>
      <c r="H235" s="92">
        <f t="shared" si="2"/>
        <v>1182</v>
      </c>
      <c r="I235" s="45"/>
      <c r="J235" s="45"/>
      <c r="K235" s="45"/>
    </row>
    <row r="236" spans="1:11" s="44" customFormat="1" ht="15">
      <c r="A236" s="156"/>
      <c r="B236" s="579" t="s">
        <v>649</v>
      </c>
      <c r="C236" s="580"/>
      <c r="D236" s="57">
        <v>5</v>
      </c>
      <c r="E236" s="92">
        <v>480</v>
      </c>
      <c r="F236" s="105">
        <f t="shared" si="1"/>
        <v>2400</v>
      </c>
      <c r="G236" s="92">
        <v>2400</v>
      </c>
      <c r="H236" s="92">
        <f t="shared" si="2"/>
        <v>2400</v>
      </c>
      <c r="I236" s="45"/>
      <c r="J236" s="45"/>
      <c r="K236" s="45"/>
    </row>
    <row r="237" spans="1:11" s="44" customFormat="1" ht="15">
      <c r="A237" s="156"/>
      <c r="B237" s="579" t="s">
        <v>653</v>
      </c>
      <c r="C237" s="580"/>
      <c r="D237" s="57">
        <v>96</v>
      </c>
      <c r="E237" s="92">
        <v>14</v>
      </c>
      <c r="F237" s="105">
        <f t="shared" si="1"/>
        <v>1344</v>
      </c>
      <c r="G237" s="92">
        <v>1344</v>
      </c>
      <c r="H237" s="92">
        <f t="shared" si="2"/>
        <v>1344</v>
      </c>
      <c r="I237" s="45"/>
      <c r="J237" s="45"/>
      <c r="K237" s="45"/>
    </row>
    <row r="238" spans="1:11" s="44" customFormat="1" ht="15">
      <c r="A238" s="156"/>
      <c r="B238" s="579" t="s">
        <v>654</v>
      </c>
      <c r="C238" s="580"/>
      <c r="D238" s="57">
        <v>32</v>
      </c>
      <c r="E238" s="92">
        <v>44.5</v>
      </c>
      <c r="F238" s="105">
        <f t="shared" si="1"/>
        <v>1424</v>
      </c>
      <c r="G238" s="92">
        <v>1424</v>
      </c>
      <c r="H238" s="92">
        <f t="shared" si="2"/>
        <v>1424</v>
      </c>
      <c r="I238" s="45"/>
      <c r="J238" s="45"/>
      <c r="K238" s="45"/>
    </row>
    <row r="239" spans="1:11" s="44" customFormat="1" ht="15">
      <c r="A239" s="156"/>
      <c r="B239" s="579" t="s">
        <v>655</v>
      </c>
      <c r="C239" s="580"/>
      <c r="D239" s="57">
        <v>32</v>
      </c>
      <c r="E239" s="92">
        <v>433</v>
      </c>
      <c r="F239" s="105">
        <f t="shared" si="1"/>
        <v>13856</v>
      </c>
      <c r="G239" s="92">
        <f>F239</f>
        <v>13856</v>
      </c>
      <c r="H239" s="92">
        <f t="shared" si="2"/>
        <v>13856</v>
      </c>
      <c r="I239" s="45"/>
      <c r="J239" s="45"/>
      <c r="K239" s="45"/>
    </row>
    <row r="240" spans="1:11" s="44" customFormat="1" ht="15">
      <c r="A240" s="156"/>
      <c r="B240" s="579" t="s">
        <v>656</v>
      </c>
      <c r="C240" s="580"/>
      <c r="D240" s="57">
        <v>32</v>
      </c>
      <c r="E240" s="92">
        <v>15.4</v>
      </c>
      <c r="F240" s="105">
        <f t="shared" si="1"/>
        <v>492.8</v>
      </c>
      <c r="G240" s="92">
        <v>492.8</v>
      </c>
      <c r="H240" s="92">
        <f t="shared" si="2"/>
        <v>492.8</v>
      </c>
      <c r="I240" s="45"/>
      <c r="J240" s="45"/>
      <c r="K240" s="45"/>
    </row>
    <row r="241" spans="1:11" s="44" customFormat="1" ht="15">
      <c r="A241" s="156"/>
      <c r="B241" s="579" t="s">
        <v>657</v>
      </c>
      <c r="C241" s="580"/>
      <c r="D241" s="57">
        <v>32</v>
      </c>
      <c r="E241" s="92">
        <v>15.65</v>
      </c>
      <c r="F241" s="105">
        <f t="shared" si="1"/>
        <v>500.8</v>
      </c>
      <c r="G241" s="92">
        <v>500.8</v>
      </c>
      <c r="H241" s="92">
        <f t="shared" si="2"/>
        <v>500.8</v>
      </c>
      <c r="I241" s="45"/>
      <c r="J241" s="45"/>
      <c r="K241" s="45"/>
    </row>
    <row r="242" spans="1:11" s="44" customFormat="1" ht="15">
      <c r="A242" s="156"/>
      <c r="B242" s="579" t="s">
        <v>658</v>
      </c>
      <c r="C242" s="580"/>
      <c r="D242" s="57">
        <v>32</v>
      </c>
      <c r="E242" s="92">
        <v>288</v>
      </c>
      <c r="F242" s="105">
        <f t="shared" si="1"/>
        <v>9216</v>
      </c>
      <c r="G242" s="92">
        <f>F242</f>
        <v>9216</v>
      </c>
      <c r="H242" s="92">
        <f t="shared" si="2"/>
        <v>9216</v>
      </c>
      <c r="I242" s="45"/>
      <c r="J242" s="45"/>
      <c r="K242" s="45"/>
    </row>
    <row r="243" spans="1:11" s="44" customFormat="1" ht="15">
      <c r="A243" s="55"/>
      <c r="B243" s="579"/>
      <c r="C243" s="580"/>
      <c r="D243" s="57"/>
      <c r="E243" s="92"/>
      <c r="F243" s="92"/>
      <c r="G243" s="92"/>
      <c r="H243" s="92"/>
      <c r="I243" s="45"/>
      <c r="J243" s="45"/>
      <c r="K243" s="161"/>
    </row>
    <row r="244" spans="1:11" s="44" customFormat="1" ht="15">
      <c r="A244" s="55"/>
      <c r="B244" s="591" t="s">
        <v>371</v>
      </c>
      <c r="C244" s="592"/>
      <c r="D244" s="96"/>
      <c r="E244" s="97"/>
      <c r="F244" s="97">
        <f>SUM(F198:F243)</f>
        <v>61740</v>
      </c>
      <c r="G244" s="97">
        <f>SUM(G198:G243)</f>
        <v>61740</v>
      </c>
      <c r="H244" s="97">
        <f>SUM(H198:H243)</f>
        <v>61740</v>
      </c>
      <c r="I244" s="45"/>
      <c r="J244" s="45"/>
      <c r="K244" s="45"/>
    </row>
    <row r="245" spans="2:12" s="44" customFormat="1" ht="15.75" thickBot="1">
      <c r="B245" s="45"/>
      <c r="C245" s="45"/>
      <c r="D245" s="45"/>
      <c r="E245" s="45"/>
      <c r="F245" s="45"/>
      <c r="G245" s="161"/>
      <c r="H245" s="161"/>
      <c r="I245" s="45"/>
      <c r="J245" s="161"/>
      <c r="K245" s="161"/>
      <c r="L245" s="161"/>
    </row>
    <row r="246" spans="1:14" s="44" customFormat="1" ht="15.75" thickBot="1">
      <c r="A246" s="62"/>
      <c r="B246" s="548" t="s">
        <v>424</v>
      </c>
      <c r="C246" s="549"/>
      <c r="D246" s="549"/>
      <c r="E246" s="550"/>
      <c r="F246" s="95">
        <f>I34+F47+F55+F65+G76+G101+F153+F182+F194+F244</f>
        <v>9374188.003919603</v>
      </c>
      <c r="G246" s="95">
        <f>J34+G47+G55+G65+H76+H101+G153+G182+G194+G244</f>
        <v>9589121</v>
      </c>
      <c r="H246" s="95">
        <f>K34+H47+H55+H65+I76+I101+H153+H182+H194+H244</f>
        <v>9675397.99642</v>
      </c>
      <c r="I246" s="45"/>
      <c r="J246" s="45"/>
      <c r="K246" s="161"/>
      <c r="L246" s="148">
        <v>9589121</v>
      </c>
      <c r="M246" s="148">
        <v>9675398</v>
      </c>
      <c r="N246" s="148"/>
    </row>
    <row r="247" spans="2:14" s="44" customFormat="1" ht="15">
      <c r="B247" s="45"/>
      <c r="C247" s="45"/>
      <c r="D247" s="45"/>
      <c r="E247" s="45"/>
      <c r="F247" s="45"/>
      <c r="G247" s="45"/>
      <c r="H247" s="45"/>
      <c r="I247" s="45"/>
      <c r="J247" s="45"/>
      <c r="K247" s="161"/>
      <c r="L247" s="148">
        <f>L246-G246</f>
        <v>0</v>
      </c>
      <c r="M247" s="148">
        <f>M246-H246</f>
        <v>0.003580000251531601</v>
      </c>
      <c r="N247" s="148"/>
    </row>
    <row r="248" spans="1:21" s="160" customFormat="1" ht="20.25" customHeight="1">
      <c r="A248" s="521" t="s">
        <v>196</v>
      </c>
      <c r="B248" s="521"/>
      <c r="C248" s="521"/>
      <c r="D248" s="509" t="s">
        <v>472</v>
      </c>
      <c r="E248" s="509"/>
      <c r="F248" s="98"/>
      <c r="G248" s="99"/>
      <c r="H248" s="509" t="s">
        <v>470</v>
      </c>
      <c r="I248" s="509"/>
      <c r="J248" s="38"/>
      <c r="K248" s="38"/>
      <c r="L248" s="38"/>
      <c r="M248" s="38"/>
      <c r="N248" s="38"/>
      <c r="O248" s="38"/>
      <c r="P248" s="38"/>
      <c r="Q248" s="38"/>
      <c r="R248" s="38"/>
      <c r="S248" s="38"/>
      <c r="T248" s="38"/>
      <c r="U248" s="87"/>
    </row>
    <row r="249" spans="1:21" s="160" customFormat="1" ht="20.25" customHeight="1">
      <c r="A249" s="546" t="s">
        <v>197</v>
      </c>
      <c r="B249" s="546"/>
      <c r="C249" s="546"/>
      <c r="D249" s="547" t="s">
        <v>425</v>
      </c>
      <c r="E249" s="547"/>
      <c r="F249" s="100" t="s">
        <v>426</v>
      </c>
      <c r="G249" s="101"/>
      <c r="H249" s="102" t="s">
        <v>427</v>
      </c>
      <c r="I249" s="102"/>
      <c r="J249" s="41"/>
      <c r="K249" s="41"/>
      <c r="L249" s="41"/>
      <c r="M249" s="41"/>
      <c r="N249" s="41"/>
      <c r="O249" s="41"/>
      <c r="P249" s="41"/>
      <c r="Q249" s="41"/>
      <c r="R249" s="41"/>
      <c r="S249" s="41"/>
      <c r="T249" s="41"/>
      <c r="U249" s="87"/>
    </row>
    <row r="250" s="160" customFormat="1" ht="15">
      <c r="A250" s="159"/>
    </row>
    <row r="251" spans="1:8" s="160" customFormat="1" ht="30" customHeight="1">
      <c r="A251" s="521" t="s">
        <v>496</v>
      </c>
      <c r="B251" s="521"/>
      <c r="C251" s="98" t="s">
        <v>495</v>
      </c>
      <c r="D251" s="99"/>
      <c r="E251" s="98" t="s">
        <v>474</v>
      </c>
      <c r="F251" s="99"/>
      <c r="G251" s="509" t="s">
        <v>471</v>
      </c>
      <c r="H251" s="509"/>
    </row>
    <row r="252" spans="1:8" s="160" customFormat="1" ht="15">
      <c r="A252" s="103"/>
      <c r="B252" s="103"/>
      <c r="C252" s="100" t="s">
        <v>428</v>
      </c>
      <c r="D252" s="101"/>
      <c r="E252" s="102" t="s">
        <v>200</v>
      </c>
      <c r="F252" s="101"/>
      <c r="G252" s="555" t="s">
        <v>201</v>
      </c>
      <c r="H252" s="555"/>
    </row>
    <row r="253" s="78" customFormat="1" ht="15"/>
    <row r="254" s="78" customFormat="1" ht="15"/>
    <row r="255" spans="1:5" s="78" customFormat="1" ht="15">
      <c r="A255" s="521" t="str">
        <f>аренда!A33</f>
        <v> " 30 "  декабря    2022 г.</v>
      </c>
      <c r="B255" s="521"/>
      <c r="C255" s="521"/>
      <c r="D255" s="521"/>
      <c r="E255" s="521"/>
    </row>
    <row r="256" spans="2:11" s="44" customFormat="1" ht="15">
      <c r="B256" s="45"/>
      <c r="C256" s="45"/>
      <c r="D256" s="45"/>
      <c r="E256" s="45"/>
      <c r="F256" s="45"/>
      <c r="G256" s="45"/>
      <c r="H256" s="45"/>
      <c r="I256" s="45"/>
      <c r="J256" s="45"/>
      <c r="K256" s="45"/>
    </row>
    <row r="257" spans="2:11" s="44" customFormat="1" ht="15">
      <c r="B257" s="45"/>
      <c r="C257" s="45"/>
      <c r="D257" s="45"/>
      <c r="E257" s="45"/>
      <c r="F257" s="45"/>
      <c r="G257" s="45"/>
      <c r="H257" s="45"/>
      <c r="I257" s="45"/>
      <c r="J257" s="45"/>
      <c r="K257" s="45"/>
    </row>
    <row r="258" spans="2:11" s="44" customFormat="1" ht="15">
      <c r="B258" s="45"/>
      <c r="C258" s="45"/>
      <c r="D258" s="45"/>
      <c r="E258" s="45"/>
      <c r="F258" s="45"/>
      <c r="G258" s="45"/>
      <c r="H258" s="45"/>
      <c r="I258" s="45"/>
      <c r="J258" s="45"/>
      <c r="K258" s="45"/>
    </row>
    <row r="259" spans="2:11" s="44" customFormat="1" ht="15">
      <c r="B259" s="45"/>
      <c r="C259" s="45"/>
      <c r="D259" s="45"/>
      <c r="E259" s="45"/>
      <c r="F259" s="45"/>
      <c r="G259" s="45"/>
      <c r="H259" s="45"/>
      <c r="I259" s="45"/>
      <c r="J259" s="45"/>
      <c r="K259" s="45"/>
    </row>
    <row r="280" spans="2:11" s="44" customFormat="1" ht="15">
      <c r="B280" s="45"/>
      <c r="C280" s="45"/>
      <c r="D280" s="45"/>
      <c r="E280" s="45"/>
      <c r="F280" s="45"/>
      <c r="G280" s="45"/>
      <c r="H280" s="45"/>
      <c r="I280" s="45"/>
      <c r="J280" s="45"/>
      <c r="K280" s="45"/>
    </row>
    <row r="281" spans="2:11" s="44" customFormat="1" ht="15">
      <c r="B281" s="45"/>
      <c r="C281" s="45"/>
      <c r="D281" s="45"/>
      <c r="E281" s="45"/>
      <c r="F281" s="45"/>
      <c r="G281" s="45"/>
      <c r="H281" s="45"/>
      <c r="I281" s="45"/>
      <c r="J281" s="45"/>
      <c r="K281" s="45"/>
    </row>
  </sheetData>
  <sheetProtection/>
  <mergeCells count="209">
    <mergeCell ref="B227:C227"/>
    <mergeCell ref="B218:C218"/>
    <mergeCell ref="B220:C220"/>
    <mergeCell ref="B228:C228"/>
    <mergeCell ref="B229:C229"/>
    <mergeCell ref="B221:C221"/>
    <mergeCell ref="B222:C222"/>
    <mergeCell ref="B223:C223"/>
    <mergeCell ref="B224:C224"/>
    <mergeCell ref="B209:C209"/>
    <mergeCell ref="B225:C225"/>
    <mergeCell ref="B226:C226"/>
    <mergeCell ref="B210:C210"/>
    <mergeCell ref="B211:C211"/>
    <mergeCell ref="B214:C214"/>
    <mergeCell ref="B215:C215"/>
    <mergeCell ref="B216:C216"/>
    <mergeCell ref="B217:C217"/>
    <mergeCell ref="B219:C219"/>
    <mergeCell ref="G252:H252"/>
    <mergeCell ref="B243:C243"/>
    <mergeCell ref="B244:C244"/>
    <mergeCell ref="B246:E246"/>
    <mergeCell ref="A248:C248"/>
    <mergeCell ref="H248:I248"/>
    <mergeCell ref="G251:H251"/>
    <mergeCell ref="D248:E248"/>
    <mergeCell ref="A255:E255"/>
    <mergeCell ref="A249:C249"/>
    <mergeCell ref="A251:B251"/>
    <mergeCell ref="B205:C205"/>
    <mergeCell ref="D249:E249"/>
    <mergeCell ref="B212:C212"/>
    <mergeCell ref="B213:C213"/>
    <mergeCell ref="B206:C206"/>
    <mergeCell ref="B207:C207"/>
    <mergeCell ref="B208:C208"/>
    <mergeCell ref="B204:C204"/>
    <mergeCell ref="B141:C141"/>
    <mergeCell ref="B142:C142"/>
    <mergeCell ref="B143:C143"/>
    <mergeCell ref="B199:C199"/>
    <mergeCell ref="B200:C200"/>
    <mergeCell ref="B201:C201"/>
    <mergeCell ref="B202:C202"/>
    <mergeCell ref="B203:C203"/>
    <mergeCell ref="B196:C196"/>
    <mergeCell ref="B83:C83"/>
    <mergeCell ref="B65:C65"/>
    <mergeCell ref="B152:C152"/>
    <mergeCell ref="B97:C97"/>
    <mergeCell ref="B85:C85"/>
    <mergeCell ref="B87:C87"/>
    <mergeCell ref="B88:C88"/>
    <mergeCell ref="B113:C113"/>
    <mergeCell ref="B98:C98"/>
    <mergeCell ref="B89:C89"/>
    <mergeCell ref="I13:I15"/>
    <mergeCell ref="J13:J15"/>
    <mergeCell ref="B81:C81"/>
    <mergeCell ref="B80:C80"/>
    <mergeCell ref="B73:C73"/>
    <mergeCell ref="B63:C63"/>
    <mergeCell ref="B72:C72"/>
    <mergeCell ref="B71:C71"/>
    <mergeCell ref="B54:C54"/>
    <mergeCell ref="D13:G13"/>
    <mergeCell ref="A1:K1"/>
    <mergeCell ref="A4:K4"/>
    <mergeCell ref="A6:B6"/>
    <mergeCell ref="A8:C8"/>
    <mergeCell ref="A13:A15"/>
    <mergeCell ref="B39:D39"/>
    <mergeCell ref="K13:K15"/>
    <mergeCell ref="H13:H15"/>
    <mergeCell ref="B13:B15"/>
    <mergeCell ref="C13:C15"/>
    <mergeCell ref="B70:C70"/>
    <mergeCell ref="B40:D40"/>
    <mergeCell ref="C6:D6"/>
    <mergeCell ref="D8:G8"/>
    <mergeCell ref="B51:C51"/>
    <mergeCell ref="B52:C52"/>
    <mergeCell ref="A37:H37"/>
    <mergeCell ref="D14:D15"/>
    <mergeCell ref="B41:D41"/>
    <mergeCell ref="B45:D45"/>
    <mergeCell ref="B55:C55"/>
    <mergeCell ref="B60:C60"/>
    <mergeCell ref="B53:C53"/>
    <mergeCell ref="B46:D46"/>
    <mergeCell ref="B42:D42"/>
    <mergeCell ref="B43:D43"/>
    <mergeCell ref="B47:D47"/>
    <mergeCell ref="B59:C59"/>
    <mergeCell ref="B44:D44"/>
    <mergeCell ref="B90:C90"/>
    <mergeCell ref="B91:C91"/>
    <mergeCell ref="B61:C61"/>
    <mergeCell ref="B76:C76"/>
    <mergeCell ref="B75:C75"/>
    <mergeCell ref="B62:C62"/>
    <mergeCell ref="B64:C64"/>
    <mergeCell ref="B74:C74"/>
    <mergeCell ref="B84:C84"/>
    <mergeCell ref="B82:C82"/>
    <mergeCell ref="B106:C106"/>
    <mergeCell ref="B111:C111"/>
    <mergeCell ref="B112:C112"/>
    <mergeCell ref="B107:C107"/>
    <mergeCell ref="B92:C92"/>
    <mergeCell ref="B93:C93"/>
    <mergeCell ref="B96:C96"/>
    <mergeCell ref="B99:C99"/>
    <mergeCell ref="B123:C123"/>
    <mergeCell ref="B120:C120"/>
    <mergeCell ref="B121:C121"/>
    <mergeCell ref="B122:C122"/>
    <mergeCell ref="B100:C100"/>
    <mergeCell ref="B108:C108"/>
    <mergeCell ref="B109:C109"/>
    <mergeCell ref="B110:C110"/>
    <mergeCell ref="B114:C114"/>
    <mergeCell ref="B101:C101"/>
    <mergeCell ref="B124:C124"/>
    <mergeCell ref="B125:C125"/>
    <mergeCell ref="B126:C126"/>
    <mergeCell ref="B127:C127"/>
    <mergeCell ref="B128:C128"/>
    <mergeCell ref="B115:C115"/>
    <mergeCell ref="B116:C116"/>
    <mergeCell ref="B117:C117"/>
    <mergeCell ref="B118:C118"/>
    <mergeCell ref="B119:C119"/>
    <mergeCell ref="B137:C137"/>
    <mergeCell ref="B138:C138"/>
    <mergeCell ref="B129:C129"/>
    <mergeCell ref="B130:C130"/>
    <mergeCell ref="B131:C131"/>
    <mergeCell ref="B132:C132"/>
    <mergeCell ref="B153:C153"/>
    <mergeCell ref="B181:C181"/>
    <mergeCell ref="B160:C160"/>
    <mergeCell ref="B161:C161"/>
    <mergeCell ref="B162:C162"/>
    <mergeCell ref="B163:C163"/>
    <mergeCell ref="B157:C157"/>
    <mergeCell ref="B167:C167"/>
    <mergeCell ref="B168:C168"/>
    <mergeCell ref="B195:C195"/>
    <mergeCell ref="B188:C188"/>
    <mergeCell ref="B159:C159"/>
    <mergeCell ref="B179:C179"/>
    <mergeCell ref="B158:C158"/>
    <mergeCell ref="B165:C165"/>
    <mergeCell ref="B175:C175"/>
    <mergeCell ref="B174:C174"/>
    <mergeCell ref="B172:C172"/>
    <mergeCell ref="B191:C191"/>
    <mergeCell ref="B192:C192"/>
    <mergeCell ref="B193:C193"/>
    <mergeCell ref="B237:C237"/>
    <mergeCell ref="B242:C242"/>
    <mergeCell ref="B173:C173"/>
    <mergeCell ref="B240:C240"/>
    <mergeCell ref="B238:C238"/>
    <mergeCell ref="B231:C231"/>
    <mergeCell ref="B197:C197"/>
    <mergeCell ref="B198:C198"/>
    <mergeCell ref="B189:C189"/>
    <mergeCell ref="B190:C190"/>
    <mergeCell ref="B151:C151"/>
    <mergeCell ref="B149:C149"/>
    <mergeCell ref="B170:C170"/>
    <mergeCell ref="B171:C171"/>
    <mergeCell ref="B177:C177"/>
    <mergeCell ref="B178:C178"/>
    <mergeCell ref="B164:C164"/>
    <mergeCell ref="B166:C166"/>
    <mergeCell ref="B233:C233"/>
    <mergeCell ref="B236:C236"/>
    <mergeCell ref="B235:C235"/>
    <mergeCell ref="B230:C230"/>
    <mergeCell ref="B176:C176"/>
    <mergeCell ref="B187:C187"/>
    <mergeCell ref="B180:C180"/>
    <mergeCell ref="B186:C186"/>
    <mergeCell ref="B182:C182"/>
    <mergeCell ref="B194:C194"/>
    <mergeCell ref="B150:C150"/>
    <mergeCell ref="B139:C139"/>
    <mergeCell ref="B140:C140"/>
    <mergeCell ref="B147:C147"/>
    <mergeCell ref="B148:C148"/>
    <mergeCell ref="B241:C241"/>
    <mergeCell ref="B239:C239"/>
    <mergeCell ref="B234:C234"/>
    <mergeCell ref="B169:C169"/>
    <mergeCell ref="B232:C232"/>
    <mergeCell ref="B86:C86"/>
    <mergeCell ref="B94:C94"/>
    <mergeCell ref="B95:C95"/>
    <mergeCell ref="B144:C144"/>
    <mergeCell ref="B145:C145"/>
    <mergeCell ref="B146:C146"/>
    <mergeCell ref="B133:C133"/>
    <mergeCell ref="B134:C134"/>
    <mergeCell ref="B135:C135"/>
    <mergeCell ref="B136:C136"/>
  </mergeCells>
  <printOptions/>
  <pageMargins left="0.31496062992125984" right="0.11811023622047245" top="0.15748031496062992" bottom="0.15748031496062992" header="0.31496062992125984" footer="0.31496062992125984"/>
  <pageSetup horizontalDpi="600" verticalDpi="600" orientation="portrait" paperSize="9" scale="65" r:id="rId1"/>
  <rowBreaks count="1" manualBreakCount="1">
    <brk id="56" max="10" man="1"/>
  </rowBreaks>
</worksheet>
</file>

<file path=xl/worksheets/sheet13.xml><?xml version="1.0" encoding="utf-8"?>
<worksheet xmlns="http://schemas.openxmlformats.org/spreadsheetml/2006/main" xmlns:r="http://schemas.openxmlformats.org/officeDocument/2006/relationships">
  <dimension ref="A1:U54"/>
  <sheetViews>
    <sheetView view="pageBreakPreview" zoomScale="60" zoomScalePageLayoutView="0" workbookViewId="0" topLeftCell="A9">
      <selection activeCell="B38" sqref="B38:D43"/>
    </sheetView>
  </sheetViews>
  <sheetFormatPr defaultColWidth="9.00390625" defaultRowHeight="12.75"/>
  <cols>
    <col min="1" max="1" width="4.25390625" style="0" customWidth="1"/>
    <col min="2" max="2" width="19.00390625" style="0" customWidth="1"/>
    <col min="3" max="3" width="10.625" style="0" customWidth="1"/>
    <col min="4" max="4" width="9.25390625" style="0" customWidth="1"/>
    <col min="5" max="5" width="11.625" style="0" bestFit="1" customWidth="1"/>
    <col min="6" max="6" width="15.375" style="0" customWidth="1"/>
    <col min="7" max="7" width="13.875" style="0" customWidth="1"/>
    <col min="8" max="8" width="14.125" style="0" customWidth="1"/>
    <col min="9" max="9" width="14.00390625" style="0" customWidth="1"/>
    <col min="10" max="10" width="12.125" style="0" customWidth="1"/>
    <col min="11" max="11" width="13.25390625" style="0" customWidth="1"/>
    <col min="12" max="12" width="9.25390625" style="0" bestFit="1" customWidth="1"/>
    <col min="13" max="13" width="10.625" style="0" customWidth="1"/>
    <col min="14" max="14" width="11.125" style="0" customWidth="1"/>
    <col min="15" max="15" width="11.00390625" style="0" customWidth="1"/>
  </cols>
  <sheetData>
    <row r="1" spans="1:11" s="44" customFormat="1" ht="33" customHeight="1">
      <c r="A1" s="556" t="s">
        <v>355</v>
      </c>
      <c r="B1" s="556"/>
      <c r="C1" s="556"/>
      <c r="D1" s="556"/>
      <c r="E1" s="556"/>
      <c r="F1" s="556"/>
      <c r="G1" s="556"/>
      <c r="H1" s="556"/>
      <c r="I1" s="556"/>
      <c r="J1" s="556"/>
      <c r="K1" s="556"/>
    </row>
    <row r="2" spans="2:11" s="44" customFormat="1" ht="15">
      <c r="B2" s="45"/>
      <c r="C2" s="45"/>
      <c r="D2" s="45"/>
      <c r="E2" s="45"/>
      <c r="F2" s="45"/>
      <c r="G2" s="45"/>
      <c r="H2" s="45"/>
      <c r="I2" s="45"/>
      <c r="J2" s="45"/>
      <c r="K2" s="45"/>
    </row>
    <row r="3" spans="2:11" s="44" customFormat="1" ht="15">
      <c r="B3" s="45"/>
      <c r="C3" s="45"/>
      <c r="D3" s="45"/>
      <c r="E3" s="45"/>
      <c r="F3" s="45"/>
      <c r="G3" s="45"/>
      <c r="H3" s="45"/>
      <c r="I3" s="45"/>
      <c r="J3" s="45"/>
      <c r="K3" s="45"/>
    </row>
    <row r="4" spans="1:11" s="44" customFormat="1" ht="15">
      <c r="A4" s="557" t="s">
        <v>478</v>
      </c>
      <c r="B4" s="557"/>
      <c r="C4" s="557"/>
      <c r="D4" s="557"/>
      <c r="E4" s="557"/>
      <c r="F4" s="557"/>
      <c r="G4" s="557"/>
      <c r="H4" s="557"/>
      <c r="I4" s="557"/>
      <c r="J4" s="557"/>
      <c r="K4" s="557"/>
    </row>
    <row r="5" spans="2:11" s="44" customFormat="1" ht="15">
      <c r="B5" s="45"/>
      <c r="C5" s="45"/>
      <c r="D5" s="45"/>
      <c r="E5" s="45"/>
      <c r="F5" s="45"/>
      <c r="G5" s="45"/>
      <c r="H5" s="45"/>
      <c r="I5" s="45"/>
      <c r="J5" s="45"/>
      <c r="K5" s="45"/>
    </row>
    <row r="6" spans="1:11" s="44" customFormat="1" ht="15">
      <c r="A6" s="557" t="s">
        <v>356</v>
      </c>
      <c r="B6" s="557"/>
      <c r="D6" s="578">
        <v>1210171053</v>
      </c>
      <c r="E6" s="578"/>
      <c r="F6" s="45"/>
      <c r="G6" s="45"/>
      <c r="H6" s="45"/>
      <c r="I6" s="45"/>
      <c r="J6" s="45"/>
      <c r="K6" s="45"/>
    </row>
    <row r="7" spans="2:11" s="44" customFormat="1" ht="15">
      <c r="B7" s="45"/>
      <c r="C7" s="45"/>
      <c r="D7" s="45"/>
      <c r="E7" s="45"/>
      <c r="F7" s="45"/>
      <c r="G7" s="45"/>
      <c r="H7" s="45"/>
      <c r="I7" s="45"/>
      <c r="J7" s="45"/>
      <c r="K7" s="45"/>
    </row>
    <row r="8" spans="1:11" s="44" customFormat="1" ht="16.5" customHeight="1">
      <c r="A8" s="557" t="s">
        <v>358</v>
      </c>
      <c r="B8" s="557"/>
      <c r="C8" s="557"/>
      <c r="D8" s="558" t="s">
        <v>579</v>
      </c>
      <c r="E8" s="558"/>
      <c r="F8" s="558"/>
      <c r="G8" s="558"/>
      <c r="H8" s="45"/>
      <c r="I8" s="45"/>
      <c r="J8" s="45"/>
      <c r="K8" s="45"/>
    </row>
    <row r="9" spans="1:11" s="44" customFormat="1" ht="15">
      <c r="A9" s="165"/>
      <c r="B9" s="165"/>
      <c r="C9" s="165"/>
      <c r="D9" s="45"/>
      <c r="E9" s="45"/>
      <c r="F9" s="45"/>
      <c r="G9" s="45"/>
      <c r="H9" s="45"/>
      <c r="I9" s="45"/>
      <c r="J9" s="45"/>
      <c r="K9" s="45"/>
    </row>
    <row r="10" spans="1:11" s="44" customFormat="1" ht="15">
      <c r="A10" s="169" t="s">
        <v>360</v>
      </c>
      <c r="B10" s="48"/>
      <c r="C10" s="48"/>
      <c r="D10" s="48"/>
      <c r="E10" s="45"/>
      <c r="F10" s="45"/>
      <c r="G10" s="45"/>
      <c r="H10" s="45"/>
      <c r="I10" s="45"/>
      <c r="J10" s="45"/>
      <c r="K10" s="45"/>
    </row>
    <row r="11" spans="1:11" s="44" customFormat="1" ht="15">
      <c r="A11" s="169" t="s">
        <v>361</v>
      </c>
      <c r="B11" s="48"/>
      <c r="C11" s="48"/>
      <c r="D11" s="48"/>
      <c r="E11" s="45"/>
      <c r="F11" s="45"/>
      <c r="G11" s="45"/>
      <c r="H11" s="45"/>
      <c r="I11" s="45"/>
      <c r="J11" s="45"/>
      <c r="K11" s="45"/>
    </row>
    <row r="12" spans="2:11" s="44" customFormat="1" ht="15">
      <c r="B12" s="45"/>
      <c r="C12" s="45"/>
      <c r="D12" s="45"/>
      <c r="E12" s="45"/>
      <c r="F12" s="45"/>
      <c r="G12" s="45"/>
      <c r="H12" s="45"/>
      <c r="I12" s="45"/>
      <c r="J12" s="45"/>
      <c r="K12" s="45"/>
    </row>
    <row r="13" spans="1:11" s="49" customFormat="1" ht="25.5" customHeight="1">
      <c r="A13" s="566" t="s">
        <v>373</v>
      </c>
      <c r="B13" s="559" t="s">
        <v>362</v>
      </c>
      <c r="C13" s="559" t="s">
        <v>363</v>
      </c>
      <c r="D13" s="559" t="s">
        <v>364</v>
      </c>
      <c r="E13" s="559"/>
      <c r="F13" s="559"/>
      <c r="G13" s="559"/>
      <c r="H13" s="559" t="s">
        <v>365</v>
      </c>
      <c r="I13" s="559" t="s">
        <v>480</v>
      </c>
      <c r="J13" s="559" t="s">
        <v>479</v>
      </c>
      <c r="K13" s="559" t="s">
        <v>716</v>
      </c>
    </row>
    <row r="14" spans="1:11" s="49" customFormat="1" ht="12">
      <c r="A14" s="566"/>
      <c r="B14" s="559"/>
      <c r="C14" s="559"/>
      <c r="D14" s="566" t="s">
        <v>367</v>
      </c>
      <c r="E14" s="168" t="s">
        <v>48</v>
      </c>
      <c r="F14" s="168"/>
      <c r="G14" s="168"/>
      <c r="H14" s="559"/>
      <c r="I14" s="559"/>
      <c r="J14" s="559"/>
      <c r="K14" s="559"/>
    </row>
    <row r="15" spans="1:11" s="52" customFormat="1" ht="36">
      <c r="A15" s="566"/>
      <c r="B15" s="559"/>
      <c r="C15" s="559"/>
      <c r="D15" s="566"/>
      <c r="E15" s="167" t="s">
        <v>368</v>
      </c>
      <c r="F15" s="167" t="s">
        <v>369</v>
      </c>
      <c r="G15" s="167" t="s">
        <v>370</v>
      </c>
      <c r="H15" s="559"/>
      <c r="I15" s="559"/>
      <c r="J15" s="559"/>
      <c r="K15" s="559"/>
    </row>
    <row r="16" spans="1:11" s="166" customFormat="1" ht="15">
      <c r="A16" s="170">
        <v>1</v>
      </c>
      <c r="B16" s="170">
        <v>2</v>
      </c>
      <c r="C16" s="170">
        <v>3</v>
      </c>
      <c r="D16" s="170">
        <v>4</v>
      </c>
      <c r="E16" s="170">
        <v>5</v>
      </c>
      <c r="F16" s="170">
        <v>6</v>
      </c>
      <c r="G16" s="170">
        <v>7</v>
      </c>
      <c r="H16" s="170">
        <v>8</v>
      </c>
      <c r="I16" s="170">
        <v>9</v>
      </c>
      <c r="J16" s="170">
        <v>10</v>
      </c>
      <c r="K16" s="170">
        <v>11</v>
      </c>
    </row>
    <row r="17" spans="1:11" s="44" customFormat="1" ht="15">
      <c r="A17" s="55"/>
      <c r="B17" s="56" t="s">
        <v>715</v>
      </c>
      <c r="C17" s="92"/>
      <c r="D17" s="92"/>
      <c r="E17" s="108"/>
      <c r="F17" s="108"/>
      <c r="G17" s="108"/>
      <c r="H17" s="108"/>
      <c r="I17" s="108"/>
      <c r="J17" s="108"/>
      <c r="K17" s="108"/>
    </row>
    <row r="18" spans="1:11" s="44" customFormat="1" ht="40.5" customHeight="1">
      <c r="A18" s="75" t="s">
        <v>457</v>
      </c>
      <c r="B18" s="51" t="s">
        <v>460</v>
      </c>
      <c r="C18" s="92"/>
      <c r="D18" s="92"/>
      <c r="E18" s="108"/>
      <c r="F18" s="108"/>
      <c r="G18" s="108"/>
      <c r="H18" s="108"/>
      <c r="I18" s="108"/>
      <c r="J18" s="108"/>
      <c r="K18" s="108"/>
    </row>
    <row r="19" spans="1:11" s="44" customFormat="1" ht="27.75" customHeight="1">
      <c r="A19" s="75" t="s">
        <v>458</v>
      </c>
      <c r="B19" s="51" t="s">
        <v>461</v>
      </c>
      <c r="C19" s="92"/>
      <c r="D19" s="92"/>
      <c r="E19" s="108"/>
      <c r="F19" s="108"/>
      <c r="G19" s="108"/>
      <c r="H19" s="108"/>
      <c r="I19" s="108"/>
      <c r="J19" s="108"/>
      <c r="K19" s="108"/>
    </row>
    <row r="20" spans="1:13" s="44" customFormat="1" ht="17.25" customHeight="1">
      <c r="A20" s="75" t="s">
        <v>459</v>
      </c>
      <c r="B20" s="56" t="s">
        <v>462</v>
      </c>
      <c r="C20" s="92">
        <v>23.35</v>
      </c>
      <c r="D20" s="92"/>
      <c r="E20" s="108"/>
      <c r="F20" s="108"/>
      <c r="G20" s="108"/>
      <c r="H20" s="108">
        <v>3243.92836</v>
      </c>
      <c r="I20" s="108">
        <f>H20*C20*11</f>
        <v>833202.999266</v>
      </c>
      <c r="J20" s="108">
        <v>908948</v>
      </c>
      <c r="K20" s="108">
        <v>908948</v>
      </c>
      <c r="M20" s="44">
        <f>I20/11</f>
        <v>75745.727206</v>
      </c>
    </row>
    <row r="21" spans="1:14" s="44" customFormat="1" ht="15">
      <c r="A21" s="170"/>
      <c r="B21" s="170"/>
      <c r="C21" s="108"/>
      <c r="D21" s="108"/>
      <c r="E21" s="108"/>
      <c r="F21" s="108"/>
      <c r="G21" s="108"/>
      <c r="H21" s="108"/>
      <c r="I21" s="108"/>
      <c r="J21" s="108"/>
      <c r="K21" s="108"/>
      <c r="M21" s="44">
        <f>75745.65/25.35</f>
        <v>2987.9940828402364</v>
      </c>
      <c r="N21" s="148"/>
    </row>
    <row r="22" spans="1:11" s="44" customFormat="1" ht="15" hidden="1">
      <c r="A22" s="55"/>
      <c r="B22" s="56" t="s">
        <v>748</v>
      </c>
      <c r="C22" s="92"/>
      <c r="D22" s="92"/>
      <c r="E22" s="108"/>
      <c r="F22" s="108"/>
      <c r="G22" s="108"/>
      <c r="H22" s="108"/>
      <c r="I22" s="108"/>
      <c r="J22" s="108"/>
      <c r="K22" s="108"/>
    </row>
    <row r="23" spans="1:11" s="44" customFormat="1" ht="41.25" customHeight="1" hidden="1">
      <c r="A23" s="75" t="s">
        <v>457</v>
      </c>
      <c r="B23" s="51" t="s">
        <v>460</v>
      </c>
      <c r="C23" s="92"/>
      <c r="D23" s="92"/>
      <c r="E23" s="108"/>
      <c r="F23" s="108"/>
      <c r="G23" s="108"/>
      <c r="H23" s="108"/>
      <c r="I23" s="108"/>
      <c r="J23" s="108"/>
      <c r="K23" s="108"/>
    </row>
    <row r="24" spans="1:11" s="44" customFormat="1" ht="24.75" hidden="1">
      <c r="A24" s="75" t="s">
        <v>458</v>
      </c>
      <c r="B24" s="51" t="s">
        <v>461</v>
      </c>
      <c r="C24" s="92"/>
      <c r="D24" s="92"/>
      <c r="E24" s="108"/>
      <c r="F24" s="108"/>
      <c r="G24" s="108"/>
      <c r="H24" s="108"/>
      <c r="I24" s="108"/>
      <c r="J24" s="108"/>
      <c r="K24" s="108"/>
    </row>
    <row r="25" spans="1:11" s="44" customFormat="1" ht="15" hidden="1">
      <c r="A25" s="75" t="s">
        <v>459</v>
      </c>
      <c r="B25" s="56" t="s">
        <v>462</v>
      </c>
      <c r="C25" s="92">
        <v>14.75</v>
      </c>
      <c r="D25" s="92"/>
      <c r="E25" s="108"/>
      <c r="F25" s="108"/>
      <c r="G25" s="108"/>
      <c r="H25" s="108"/>
      <c r="I25" s="108">
        <f>H25*C25*2</f>
        <v>0</v>
      </c>
      <c r="J25" s="108"/>
      <c r="K25" s="108"/>
    </row>
    <row r="26" spans="1:14" s="44" customFormat="1" ht="15" hidden="1">
      <c r="A26" s="170"/>
      <c r="B26" s="170"/>
      <c r="C26" s="108"/>
      <c r="D26" s="108"/>
      <c r="E26" s="108"/>
      <c r="F26" s="108"/>
      <c r="G26" s="108"/>
      <c r="H26" s="108"/>
      <c r="I26" s="108"/>
      <c r="J26" s="108"/>
      <c r="K26" s="108"/>
      <c r="N26" s="148"/>
    </row>
    <row r="27" spans="1:11" s="44" customFormat="1" ht="15" hidden="1">
      <c r="A27" s="55"/>
      <c r="B27" s="56" t="s">
        <v>721</v>
      </c>
      <c r="C27" s="92"/>
      <c r="D27" s="92"/>
      <c r="E27" s="92"/>
      <c r="F27" s="92"/>
      <c r="G27" s="92"/>
      <c r="H27" s="92"/>
      <c r="I27" s="92"/>
      <c r="J27" s="92"/>
      <c r="K27" s="92"/>
    </row>
    <row r="28" spans="1:11" s="44" customFormat="1" ht="37.5" customHeight="1" hidden="1">
      <c r="A28" s="75" t="s">
        <v>457</v>
      </c>
      <c r="B28" s="51" t="s">
        <v>460</v>
      </c>
      <c r="C28" s="92"/>
      <c r="D28" s="92"/>
      <c r="E28" s="92"/>
      <c r="F28" s="92"/>
      <c r="G28" s="92"/>
      <c r="H28" s="92"/>
      <c r="I28" s="92"/>
      <c r="J28" s="92"/>
      <c r="K28" s="92"/>
    </row>
    <row r="29" spans="1:11" s="44" customFormat="1" ht="25.5" customHeight="1" hidden="1">
      <c r="A29" s="75" t="s">
        <v>458</v>
      </c>
      <c r="B29" s="51" t="s">
        <v>461</v>
      </c>
      <c r="C29" s="92"/>
      <c r="D29" s="92"/>
      <c r="E29" s="92"/>
      <c r="F29" s="92"/>
      <c r="G29" s="92"/>
      <c r="H29" s="92"/>
      <c r="I29" s="92"/>
      <c r="J29" s="92"/>
      <c r="K29" s="92"/>
    </row>
    <row r="30" spans="1:14" s="44" customFormat="1" ht="15" hidden="1">
      <c r="A30" s="75" t="s">
        <v>459</v>
      </c>
      <c r="B30" s="56" t="s">
        <v>462</v>
      </c>
      <c r="C30" s="92">
        <v>23.35</v>
      </c>
      <c r="D30" s="92"/>
      <c r="E30" s="108"/>
      <c r="F30" s="108"/>
      <c r="G30" s="108"/>
      <c r="H30" s="108"/>
      <c r="I30" s="108">
        <f>H30*C30*1</f>
        <v>0</v>
      </c>
      <c r="J30" s="92"/>
      <c r="K30" s="92"/>
      <c r="N30" s="148"/>
    </row>
    <row r="31" spans="1:13" s="44" customFormat="1" ht="15">
      <c r="A31" s="593" t="s">
        <v>494</v>
      </c>
      <c r="B31" s="594"/>
      <c r="C31" s="96"/>
      <c r="D31" s="96"/>
      <c r="E31" s="96"/>
      <c r="F31" s="96"/>
      <c r="G31" s="96"/>
      <c r="H31" s="96"/>
      <c r="I31" s="97">
        <f>SUM(I17:I30)</f>
        <v>833202.999266</v>
      </c>
      <c r="J31" s="97">
        <f>SUM(J17:J30)</f>
        <v>908948</v>
      </c>
      <c r="K31" s="97">
        <f>SUM(K17:K30)</f>
        <v>908948</v>
      </c>
      <c r="M31" s="44">
        <v>833203</v>
      </c>
    </row>
    <row r="32" spans="1:15" s="44" customFormat="1" ht="15">
      <c r="A32" s="55"/>
      <c r="B32" s="57"/>
      <c r="C32" s="57"/>
      <c r="D32" s="57"/>
      <c r="E32" s="57"/>
      <c r="F32" s="57"/>
      <c r="G32" s="57"/>
      <c r="H32" s="57"/>
      <c r="I32" s="57"/>
      <c r="J32" s="57"/>
      <c r="K32" s="57"/>
      <c r="M32" s="148">
        <f>M31-I31</f>
        <v>0.0007340000011026859</v>
      </c>
      <c r="N32" s="148"/>
      <c r="O32" s="148"/>
    </row>
    <row r="33" spans="2:11" s="44" customFormat="1" ht="15">
      <c r="B33" s="45"/>
      <c r="C33" s="45"/>
      <c r="D33" s="45"/>
      <c r="E33" s="45"/>
      <c r="F33" s="45"/>
      <c r="G33" s="45"/>
      <c r="H33" s="45"/>
      <c r="I33" s="45"/>
      <c r="J33" s="45"/>
      <c r="K33" s="45"/>
    </row>
    <row r="34" spans="1:11" s="44" customFormat="1" ht="44.25" customHeight="1">
      <c r="A34" s="567" t="s">
        <v>775</v>
      </c>
      <c r="B34" s="567"/>
      <c r="C34" s="567"/>
      <c r="D34" s="567"/>
      <c r="E34" s="567"/>
      <c r="F34" s="567"/>
      <c r="G34" s="567"/>
      <c r="H34" s="567"/>
      <c r="I34" s="45"/>
      <c r="J34" s="45"/>
      <c r="K34" s="45"/>
    </row>
    <row r="35" spans="2:11" s="44" customFormat="1" ht="15">
      <c r="B35" s="45"/>
      <c r="C35" s="45"/>
      <c r="D35" s="45"/>
      <c r="E35" s="45"/>
      <c r="F35" s="45"/>
      <c r="G35" s="45"/>
      <c r="H35" s="45"/>
      <c r="I35" s="45"/>
      <c r="J35" s="45"/>
      <c r="K35" s="45"/>
    </row>
    <row r="36" spans="1:11" s="44" customFormat="1" ht="60.75">
      <c r="A36" s="89" t="s">
        <v>373</v>
      </c>
      <c r="B36" s="568" t="s">
        <v>380</v>
      </c>
      <c r="C36" s="569"/>
      <c r="D36" s="570"/>
      <c r="E36" s="167" t="s">
        <v>381</v>
      </c>
      <c r="F36" s="167" t="s">
        <v>481</v>
      </c>
      <c r="G36" s="167" t="s">
        <v>482</v>
      </c>
      <c r="H36" s="167" t="s">
        <v>704</v>
      </c>
      <c r="I36" s="45"/>
      <c r="J36" s="45"/>
      <c r="K36" s="45"/>
    </row>
    <row r="37" spans="1:11" s="44" customFormat="1" ht="15">
      <c r="A37" s="170">
        <v>1</v>
      </c>
      <c r="B37" s="544">
        <v>2</v>
      </c>
      <c r="C37" s="571"/>
      <c r="D37" s="545"/>
      <c r="E37" s="170">
        <v>3</v>
      </c>
      <c r="F37" s="170">
        <v>4</v>
      </c>
      <c r="G37" s="170">
        <v>5</v>
      </c>
      <c r="H37" s="170">
        <v>6</v>
      </c>
      <c r="I37" s="45"/>
      <c r="J37" s="45"/>
      <c r="K37" s="45"/>
    </row>
    <row r="38" spans="1:11" s="44" customFormat="1" ht="42.75" customHeight="1">
      <c r="A38" s="55">
        <v>1</v>
      </c>
      <c r="B38" s="562" t="s">
        <v>770</v>
      </c>
      <c r="C38" s="563"/>
      <c r="D38" s="564"/>
      <c r="E38" s="92"/>
      <c r="F38" s="92">
        <f>F40</f>
        <v>249961</v>
      </c>
      <c r="G38" s="92">
        <f>G40</f>
        <v>272684</v>
      </c>
      <c r="H38" s="92">
        <f>H40</f>
        <v>272684</v>
      </c>
      <c r="I38" s="45"/>
      <c r="J38" s="45"/>
      <c r="K38" s="45"/>
    </row>
    <row r="39" spans="1:11" s="44" customFormat="1" ht="21" customHeight="1">
      <c r="A39" s="55"/>
      <c r="B39" s="562" t="s">
        <v>48</v>
      </c>
      <c r="C39" s="563"/>
      <c r="D39" s="564"/>
      <c r="E39" s="92"/>
      <c r="F39" s="92"/>
      <c r="G39" s="92"/>
      <c r="H39" s="92"/>
      <c r="I39" s="45"/>
      <c r="J39" s="45"/>
      <c r="K39" s="45"/>
    </row>
    <row r="40" spans="1:11" s="44" customFormat="1" ht="28.5" customHeight="1">
      <c r="A40" s="61"/>
      <c r="B40" s="562" t="s">
        <v>769</v>
      </c>
      <c r="C40" s="563"/>
      <c r="D40" s="564"/>
      <c r="E40" s="92">
        <f>I31</f>
        <v>833202.999266</v>
      </c>
      <c r="F40" s="92">
        <f>ROUND(E40*0.3,0)</f>
        <v>249961</v>
      </c>
      <c r="G40" s="92">
        <f>ROUND(J31*0.3,0)</f>
        <v>272684</v>
      </c>
      <c r="H40" s="92">
        <f>ROUND(K31*0.3,0)</f>
        <v>272684</v>
      </c>
      <c r="I40" s="45"/>
      <c r="J40" s="45"/>
      <c r="K40" s="45"/>
    </row>
    <row r="41" spans="1:11" s="44" customFormat="1" ht="27.75" customHeight="1">
      <c r="A41" s="55">
        <v>2</v>
      </c>
      <c r="B41" s="562" t="s">
        <v>776</v>
      </c>
      <c r="C41" s="563"/>
      <c r="D41" s="564"/>
      <c r="E41" s="92"/>
      <c r="F41" s="92">
        <f>F42+F43</f>
        <v>1665</v>
      </c>
      <c r="G41" s="92">
        <f>G42+G43</f>
        <v>1817</v>
      </c>
      <c r="H41" s="92">
        <f>H42+H43</f>
        <v>1817</v>
      </c>
      <c r="I41" s="45"/>
      <c r="J41" s="45"/>
      <c r="K41" s="45"/>
    </row>
    <row r="42" spans="1:11" s="44" customFormat="1" ht="19.5" customHeight="1">
      <c r="A42" s="55"/>
      <c r="B42" s="562" t="s">
        <v>48</v>
      </c>
      <c r="C42" s="563"/>
      <c r="D42" s="564"/>
      <c r="E42" s="92"/>
      <c r="F42" s="92"/>
      <c r="G42" s="92"/>
      <c r="H42" s="92"/>
      <c r="I42" s="45"/>
      <c r="J42" s="45"/>
      <c r="K42" s="45"/>
    </row>
    <row r="43" spans="1:11" s="44" customFormat="1" ht="64.5" customHeight="1">
      <c r="A43" s="55"/>
      <c r="B43" s="562" t="s">
        <v>768</v>
      </c>
      <c r="C43" s="563"/>
      <c r="D43" s="564"/>
      <c r="E43" s="92">
        <f>E40</f>
        <v>833202.999266</v>
      </c>
      <c r="F43" s="92">
        <f>ROUND(E43*0.002,0)-1</f>
        <v>1665</v>
      </c>
      <c r="G43" s="92">
        <f>ROUND(J31*0.002,0)-1</f>
        <v>1817</v>
      </c>
      <c r="H43" s="92">
        <f>ROUND(K31*0.002,0)-1</f>
        <v>1817</v>
      </c>
      <c r="I43" s="45"/>
      <c r="J43" s="45"/>
      <c r="K43" s="45"/>
    </row>
    <row r="44" spans="1:11" s="44" customFormat="1" ht="15">
      <c r="A44" s="55"/>
      <c r="B44" s="577" t="s">
        <v>371</v>
      </c>
      <c r="C44" s="577"/>
      <c r="D44" s="577"/>
      <c r="E44" s="96"/>
      <c r="F44" s="97">
        <f>F38+F41</f>
        <v>251626</v>
      </c>
      <c r="G44" s="97">
        <f>G38+G41</f>
        <v>274501</v>
      </c>
      <c r="H44" s="97">
        <f>H38+H41</f>
        <v>274501</v>
      </c>
      <c r="I44" s="45"/>
      <c r="J44" s="45"/>
      <c r="K44" s="45"/>
    </row>
    <row r="45" spans="2:14" s="44" customFormat="1" ht="15">
      <c r="B45" s="45"/>
      <c r="C45" s="45"/>
      <c r="D45" s="45"/>
      <c r="E45" s="45"/>
      <c r="F45" s="45"/>
      <c r="G45" s="45"/>
      <c r="H45" s="45"/>
      <c r="I45" s="45"/>
      <c r="J45" s="45"/>
      <c r="K45" s="45"/>
      <c r="L45" s="148"/>
      <c r="M45" s="148"/>
      <c r="N45" s="148"/>
    </row>
    <row r="46" spans="2:11" s="44" customFormat="1" ht="15.75" thickBot="1">
      <c r="B46" s="45"/>
      <c r="C46" s="45"/>
      <c r="D46" s="45"/>
      <c r="E46" s="45"/>
      <c r="F46" s="45"/>
      <c r="G46" s="45"/>
      <c r="H46" s="45"/>
      <c r="I46" s="45"/>
      <c r="J46" s="45"/>
      <c r="K46" s="45"/>
    </row>
    <row r="47" spans="1:11" s="44" customFormat="1" ht="15.75" thickBot="1">
      <c r="A47" s="62"/>
      <c r="B47" s="548" t="s">
        <v>424</v>
      </c>
      <c r="C47" s="549"/>
      <c r="D47" s="549"/>
      <c r="E47" s="550"/>
      <c r="F47" s="95">
        <f>I31+F44</f>
        <v>1084828.999266</v>
      </c>
      <c r="G47" s="95">
        <f>J31+G44</f>
        <v>1183449</v>
      </c>
      <c r="H47" s="95">
        <f>K31+H44</f>
        <v>1183449</v>
      </c>
      <c r="I47" s="45"/>
      <c r="J47" s="45"/>
      <c r="K47" s="45"/>
    </row>
    <row r="48" spans="2:11" s="44" customFormat="1" ht="15">
      <c r="B48" s="45"/>
      <c r="C48" s="45"/>
      <c r="D48" s="45"/>
      <c r="E48" s="45"/>
      <c r="F48" s="45"/>
      <c r="G48" s="45"/>
      <c r="H48" s="45"/>
      <c r="I48" s="45"/>
      <c r="J48" s="45"/>
      <c r="K48" s="45"/>
    </row>
    <row r="49" spans="1:21" s="164" customFormat="1" ht="20.25" customHeight="1">
      <c r="A49" s="521" t="s">
        <v>196</v>
      </c>
      <c r="B49" s="521"/>
      <c r="C49" s="521"/>
      <c r="D49" s="509" t="s">
        <v>472</v>
      </c>
      <c r="E49" s="509"/>
      <c r="F49" s="98"/>
      <c r="G49" s="99"/>
      <c r="H49" s="509" t="s">
        <v>470</v>
      </c>
      <c r="I49" s="509"/>
      <c r="J49" s="38"/>
      <c r="K49" s="38"/>
      <c r="L49" s="171"/>
      <c r="M49" s="171"/>
      <c r="N49" s="171"/>
      <c r="O49" s="38"/>
      <c r="P49" s="38"/>
      <c r="Q49" s="38"/>
      <c r="R49" s="38"/>
      <c r="S49" s="38"/>
      <c r="T49" s="38"/>
      <c r="U49" s="87"/>
    </row>
    <row r="50" spans="1:21" s="164" customFormat="1" ht="20.25" customHeight="1">
      <c r="A50" s="546" t="s">
        <v>197</v>
      </c>
      <c r="B50" s="546"/>
      <c r="C50" s="546"/>
      <c r="D50" s="547" t="s">
        <v>425</v>
      </c>
      <c r="E50" s="547"/>
      <c r="F50" s="100" t="s">
        <v>426</v>
      </c>
      <c r="G50" s="101"/>
      <c r="H50" s="102" t="s">
        <v>427</v>
      </c>
      <c r="I50" s="102"/>
      <c r="J50" s="41"/>
      <c r="K50" s="41"/>
      <c r="L50" s="41"/>
      <c r="M50" s="41"/>
      <c r="N50" s="41"/>
      <c r="O50" s="41"/>
      <c r="P50" s="41"/>
      <c r="Q50" s="41"/>
      <c r="R50" s="41"/>
      <c r="S50" s="41"/>
      <c r="T50" s="41"/>
      <c r="U50" s="87"/>
    </row>
    <row r="51" spans="1:8" s="164" customFormat="1" ht="30" customHeight="1">
      <c r="A51" s="521" t="s">
        <v>496</v>
      </c>
      <c r="B51" s="521"/>
      <c r="C51" s="98" t="s">
        <v>495</v>
      </c>
      <c r="D51" s="99"/>
      <c r="E51" s="98" t="s">
        <v>474</v>
      </c>
      <c r="F51" s="99"/>
      <c r="G51" s="509" t="s">
        <v>471</v>
      </c>
      <c r="H51" s="509"/>
    </row>
    <row r="52" spans="1:8" s="164" customFormat="1" ht="15">
      <c r="A52" s="103"/>
      <c r="B52" s="103"/>
      <c r="C52" s="100" t="s">
        <v>428</v>
      </c>
      <c r="D52" s="101"/>
      <c r="E52" s="102" t="s">
        <v>200</v>
      </c>
      <c r="F52" s="101"/>
      <c r="G52" s="555" t="s">
        <v>201</v>
      </c>
      <c r="H52" s="555"/>
    </row>
    <row r="53" spans="1:5" s="164" customFormat="1" ht="15">
      <c r="A53" s="521" t="str">
        <f>аренда!A33</f>
        <v> " 30 "  декабря    2022 г.</v>
      </c>
      <c r="B53" s="521"/>
      <c r="C53" s="521"/>
      <c r="D53" s="521"/>
      <c r="E53" s="521"/>
    </row>
    <row r="54" spans="2:11" s="44" customFormat="1" ht="15">
      <c r="B54" s="45"/>
      <c r="C54" s="45"/>
      <c r="D54" s="45"/>
      <c r="E54" s="45"/>
      <c r="F54" s="45"/>
      <c r="G54" s="45"/>
      <c r="H54" s="45"/>
      <c r="I54" s="45"/>
      <c r="J54" s="45"/>
      <c r="K54" s="45"/>
    </row>
  </sheetData>
  <sheetProtection/>
  <mergeCells count="36">
    <mergeCell ref="B41:D41"/>
    <mergeCell ref="B42:D42"/>
    <mergeCell ref="B43:D43"/>
    <mergeCell ref="K13:K15"/>
    <mergeCell ref="J13:J15"/>
    <mergeCell ref="I13:I15"/>
    <mergeCell ref="B37:D37"/>
    <mergeCell ref="D14:D15"/>
    <mergeCell ref="B36:D36"/>
    <mergeCell ref="B44:D44"/>
    <mergeCell ref="B47:E47"/>
    <mergeCell ref="A1:K1"/>
    <mergeCell ref="A4:K4"/>
    <mergeCell ref="A6:B6"/>
    <mergeCell ref="A8:C8"/>
    <mergeCell ref="A13:A15"/>
    <mergeCell ref="B13:B15"/>
    <mergeCell ref="C13:C15"/>
    <mergeCell ref="D13:G13"/>
    <mergeCell ref="D6:E6"/>
    <mergeCell ref="D8:G8"/>
    <mergeCell ref="A34:H34"/>
    <mergeCell ref="B38:D38"/>
    <mergeCell ref="B39:D39"/>
    <mergeCell ref="B40:D40"/>
    <mergeCell ref="H13:H15"/>
    <mergeCell ref="A31:B31"/>
    <mergeCell ref="G52:H52"/>
    <mergeCell ref="A53:E53"/>
    <mergeCell ref="A49:C49"/>
    <mergeCell ref="D49:E49"/>
    <mergeCell ref="H49:I49"/>
    <mergeCell ref="A50:C50"/>
    <mergeCell ref="D50:E50"/>
    <mergeCell ref="A51:B51"/>
    <mergeCell ref="G51:H51"/>
  </mergeCells>
  <printOptions/>
  <pageMargins left="0.7" right="0.7" top="0.75" bottom="0.75" header="0.3" footer="0.3"/>
  <pageSetup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dimension ref="A1:U55"/>
  <sheetViews>
    <sheetView zoomScalePageLayoutView="0" workbookViewId="0" topLeftCell="A1">
      <selection activeCell="K21" sqref="K21"/>
    </sheetView>
  </sheetViews>
  <sheetFormatPr defaultColWidth="9.00390625" defaultRowHeight="12.75"/>
  <cols>
    <col min="1" max="1" width="5.125" style="0" customWidth="1"/>
    <col min="2" max="2" width="16.375" style="0" customWidth="1"/>
    <col min="3" max="3" width="21.125" style="0" customWidth="1"/>
    <col min="5" max="5" width="15.625" style="0" customWidth="1"/>
    <col min="6" max="6" width="15.375" style="0" customWidth="1"/>
    <col min="7" max="7" width="13.25390625" style="0" customWidth="1"/>
    <col min="8" max="8" width="14.875" style="0" customWidth="1"/>
  </cols>
  <sheetData>
    <row r="1" spans="1:11" s="44" customFormat="1" ht="33" customHeight="1">
      <c r="A1" s="556" t="s">
        <v>355</v>
      </c>
      <c r="B1" s="556"/>
      <c r="C1" s="556"/>
      <c r="D1" s="556"/>
      <c r="E1" s="556"/>
      <c r="F1" s="556"/>
      <c r="G1" s="556"/>
      <c r="H1" s="556"/>
      <c r="I1" s="556"/>
      <c r="J1" s="556"/>
      <c r="K1" s="556"/>
    </row>
    <row r="2" spans="2:11" s="44" customFormat="1" ht="15">
      <c r="B2" s="45"/>
      <c r="C2" s="45"/>
      <c r="D2" s="45"/>
      <c r="E2" s="45"/>
      <c r="F2" s="45"/>
      <c r="G2" s="45"/>
      <c r="H2" s="45"/>
      <c r="I2" s="45"/>
      <c r="J2" s="45"/>
      <c r="K2" s="45"/>
    </row>
    <row r="3" spans="2:11" s="44" customFormat="1" ht="15">
      <c r="B3" s="45"/>
      <c r="C3" s="45"/>
      <c r="D3" s="45"/>
      <c r="E3" s="45"/>
      <c r="F3" s="45"/>
      <c r="G3" s="45"/>
      <c r="H3" s="45"/>
      <c r="I3" s="45"/>
      <c r="J3" s="45"/>
      <c r="K3" s="45"/>
    </row>
    <row r="4" spans="1:11" s="44" customFormat="1" ht="15">
      <c r="A4" s="557" t="s">
        <v>478</v>
      </c>
      <c r="B4" s="557"/>
      <c r="C4" s="557"/>
      <c r="D4" s="557"/>
      <c r="E4" s="557"/>
      <c r="F4" s="557"/>
      <c r="G4" s="557"/>
      <c r="H4" s="557"/>
      <c r="I4" s="557"/>
      <c r="J4" s="557"/>
      <c r="K4" s="557"/>
    </row>
    <row r="5" spans="2:11" s="44" customFormat="1" ht="15">
      <c r="B5" s="45"/>
      <c r="C5" s="45"/>
      <c r="D5" s="45"/>
      <c r="E5" s="45"/>
      <c r="F5" s="45"/>
      <c r="G5" s="45"/>
      <c r="H5" s="45"/>
      <c r="I5" s="45"/>
      <c r="J5" s="45"/>
      <c r="K5" s="45"/>
    </row>
    <row r="6" spans="1:11" s="44" customFormat="1" ht="15">
      <c r="A6" s="557" t="s">
        <v>356</v>
      </c>
      <c r="B6" s="557"/>
      <c r="C6" s="180">
        <v>1210821090</v>
      </c>
      <c r="D6" s="45"/>
      <c r="E6" s="45"/>
      <c r="F6" s="45"/>
      <c r="G6" s="45"/>
      <c r="H6" s="45"/>
      <c r="I6" s="45"/>
      <c r="J6" s="45"/>
      <c r="K6" s="45"/>
    </row>
    <row r="7" spans="2:11" s="44" customFormat="1" ht="15">
      <c r="B7" s="45"/>
      <c r="C7" s="45"/>
      <c r="D7" s="45"/>
      <c r="E7" s="45"/>
      <c r="F7" s="45"/>
      <c r="G7" s="45"/>
      <c r="H7" s="45"/>
      <c r="I7" s="45"/>
      <c r="J7" s="45"/>
      <c r="K7" s="45"/>
    </row>
    <row r="8" spans="1:11" s="44" customFormat="1" ht="15">
      <c r="A8" s="557" t="s">
        <v>358</v>
      </c>
      <c r="B8" s="557"/>
      <c r="C8" s="557"/>
      <c r="D8" s="574" t="s">
        <v>580</v>
      </c>
      <c r="E8" s="574"/>
      <c r="F8" s="574"/>
      <c r="G8" s="574"/>
      <c r="H8" s="45"/>
      <c r="I8" s="45"/>
      <c r="J8" s="45"/>
      <c r="K8" s="45"/>
    </row>
    <row r="9" spans="1:11" s="44" customFormat="1" ht="15">
      <c r="A9" s="174"/>
      <c r="B9" s="174"/>
      <c r="C9" s="174"/>
      <c r="D9" s="45"/>
      <c r="E9" s="45"/>
      <c r="F9" s="45"/>
      <c r="G9" s="45"/>
      <c r="H9" s="45"/>
      <c r="I9" s="45"/>
      <c r="J9" s="45"/>
      <c r="K9" s="45"/>
    </row>
    <row r="10" spans="2:11" s="44" customFormat="1" ht="15">
      <c r="B10" s="45"/>
      <c r="C10" s="45"/>
      <c r="D10" s="45"/>
      <c r="E10" s="45"/>
      <c r="F10" s="45"/>
      <c r="G10" s="45"/>
      <c r="H10" s="45"/>
      <c r="I10" s="45"/>
      <c r="J10" s="45"/>
      <c r="K10" s="45"/>
    </row>
    <row r="11" spans="1:11" s="58" customFormat="1" ht="14.25">
      <c r="A11" s="58" t="s">
        <v>423</v>
      </c>
      <c r="B11" s="48"/>
      <c r="C11" s="48"/>
      <c r="D11" s="48"/>
      <c r="E11" s="48"/>
      <c r="F11" s="48"/>
      <c r="G11" s="48"/>
      <c r="H11" s="48"/>
      <c r="I11" s="48"/>
      <c r="J11" s="48"/>
      <c r="K11" s="48"/>
    </row>
    <row r="12" spans="2:11" s="44" customFormat="1" ht="15">
      <c r="B12" s="45"/>
      <c r="C12" s="45"/>
      <c r="D12" s="45"/>
      <c r="E12" s="45"/>
      <c r="F12" s="45"/>
      <c r="G12" s="45"/>
      <c r="H12" s="45"/>
      <c r="I12" s="45"/>
      <c r="J12" s="45"/>
      <c r="K12" s="45"/>
    </row>
    <row r="13" spans="1:11" s="44" customFormat="1" ht="36.75">
      <c r="A13" s="89" t="s">
        <v>373</v>
      </c>
      <c r="B13" s="553" t="s">
        <v>418</v>
      </c>
      <c r="C13" s="554"/>
      <c r="D13" s="175" t="s">
        <v>419</v>
      </c>
      <c r="E13" s="175" t="s">
        <v>420</v>
      </c>
      <c r="F13" s="175" t="s">
        <v>487</v>
      </c>
      <c r="G13" s="175" t="s">
        <v>488</v>
      </c>
      <c r="H13" s="175" t="s">
        <v>695</v>
      </c>
      <c r="I13" s="45"/>
      <c r="J13" s="45"/>
      <c r="K13" s="45"/>
    </row>
    <row r="14" spans="1:11" s="44" customFormat="1" ht="15">
      <c r="A14" s="177">
        <v>1</v>
      </c>
      <c r="B14" s="544">
        <v>2</v>
      </c>
      <c r="C14" s="545"/>
      <c r="D14" s="177">
        <v>3</v>
      </c>
      <c r="E14" s="177">
        <v>4</v>
      </c>
      <c r="F14" s="177">
        <v>5</v>
      </c>
      <c r="G14" s="177">
        <v>6</v>
      </c>
      <c r="H14" s="177">
        <v>7</v>
      </c>
      <c r="I14" s="45"/>
      <c r="J14" s="45"/>
      <c r="K14" s="45"/>
    </row>
    <row r="15" spans="1:11" s="44" customFormat="1" ht="15">
      <c r="A15" s="55"/>
      <c r="B15" s="544"/>
      <c r="C15" s="545"/>
      <c r="D15" s="57"/>
      <c r="E15" s="92"/>
      <c r="F15" s="92"/>
      <c r="G15" s="92"/>
      <c r="H15" s="92"/>
      <c r="I15" s="45"/>
      <c r="J15" s="45"/>
      <c r="K15" s="45"/>
    </row>
    <row r="16" spans="1:11" s="44" customFormat="1" ht="15">
      <c r="A16" s="206">
        <v>1</v>
      </c>
      <c r="B16" s="542" t="s">
        <v>625</v>
      </c>
      <c r="C16" s="543"/>
      <c r="D16" s="57">
        <v>1</v>
      </c>
      <c r="E16" s="92">
        <v>19680</v>
      </c>
      <c r="F16" s="92">
        <f>E16*D16</f>
        <v>19680</v>
      </c>
      <c r="G16" s="92">
        <f>F16</f>
        <v>19680</v>
      </c>
      <c r="H16" s="92">
        <f>G16</f>
        <v>19680</v>
      </c>
      <c r="I16" s="45"/>
      <c r="J16" s="45"/>
      <c r="K16" s="45"/>
    </row>
    <row r="17" spans="1:11" s="44" customFormat="1" ht="15">
      <c r="A17" s="206"/>
      <c r="B17" s="542" t="s">
        <v>491</v>
      </c>
      <c r="C17" s="543"/>
      <c r="D17" s="57"/>
      <c r="E17" s="92"/>
      <c r="F17" s="92"/>
      <c r="G17" s="92"/>
      <c r="H17" s="92"/>
      <c r="I17" s="45"/>
      <c r="J17" s="45"/>
      <c r="K17" s="45"/>
    </row>
    <row r="18" spans="1:11" s="44" customFormat="1" ht="15">
      <c r="A18" s="206"/>
      <c r="B18" s="542" t="s">
        <v>751</v>
      </c>
      <c r="C18" s="543"/>
      <c r="D18" s="57"/>
      <c r="E18" s="92"/>
      <c r="F18" s="92"/>
      <c r="G18" s="92"/>
      <c r="H18" s="92"/>
      <c r="I18" s="45"/>
      <c r="J18" s="45"/>
      <c r="K18" s="45"/>
    </row>
    <row r="19" spans="1:11" s="44" customFormat="1" ht="15">
      <c r="A19" s="206"/>
      <c r="B19" s="544"/>
      <c r="C19" s="545"/>
      <c r="D19" s="57"/>
      <c r="E19" s="92"/>
      <c r="F19" s="92"/>
      <c r="G19" s="92"/>
      <c r="H19" s="92"/>
      <c r="I19" s="45"/>
      <c r="J19" s="45"/>
      <c r="K19" s="45"/>
    </row>
    <row r="20" spans="1:11" s="44" customFormat="1" ht="15">
      <c r="A20" s="206">
        <v>2</v>
      </c>
      <c r="B20" s="542" t="s">
        <v>626</v>
      </c>
      <c r="C20" s="543"/>
      <c r="D20" s="57">
        <v>1</v>
      </c>
      <c r="E20" s="92">
        <v>33948</v>
      </c>
      <c r="F20" s="92">
        <f>E20*D20</f>
        <v>33948</v>
      </c>
      <c r="G20" s="92">
        <f>F20</f>
        <v>33948</v>
      </c>
      <c r="H20" s="92">
        <f>G20</f>
        <v>33948</v>
      </c>
      <c r="I20" s="45"/>
      <c r="J20" s="45"/>
      <c r="K20" s="45"/>
    </row>
    <row r="21" spans="1:11" s="44" customFormat="1" ht="15">
      <c r="A21" s="206"/>
      <c r="B21" s="542" t="s">
        <v>491</v>
      </c>
      <c r="C21" s="543"/>
      <c r="D21" s="57"/>
      <c r="E21" s="92"/>
      <c r="F21" s="92"/>
      <c r="G21" s="92"/>
      <c r="H21" s="92"/>
      <c r="I21" s="45"/>
      <c r="J21" s="45"/>
      <c r="K21" s="45"/>
    </row>
    <row r="22" spans="1:11" s="44" customFormat="1" ht="15">
      <c r="A22" s="206"/>
      <c r="B22" s="542" t="s">
        <v>752</v>
      </c>
      <c r="C22" s="543"/>
      <c r="D22" s="57"/>
      <c r="E22" s="92"/>
      <c r="F22" s="92"/>
      <c r="G22" s="92"/>
      <c r="H22" s="92"/>
      <c r="I22" s="45"/>
      <c r="J22" s="45"/>
      <c r="K22" s="45"/>
    </row>
    <row r="23" spans="1:11" s="44" customFormat="1" ht="15">
      <c r="A23" s="206"/>
      <c r="B23" s="544"/>
      <c r="C23" s="545"/>
      <c r="D23" s="57"/>
      <c r="E23" s="92"/>
      <c r="F23" s="92"/>
      <c r="G23" s="92"/>
      <c r="H23" s="92"/>
      <c r="I23" s="45"/>
      <c r="J23" s="45"/>
      <c r="K23" s="45"/>
    </row>
    <row r="24" spans="1:11" s="44" customFormat="1" ht="15">
      <c r="A24" s="206">
        <v>3</v>
      </c>
      <c r="B24" s="542" t="s">
        <v>625</v>
      </c>
      <c r="C24" s="543"/>
      <c r="D24" s="57">
        <v>1</v>
      </c>
      <c r="E24" s="92">
        <v>19680</v>
      </c>
      <c r="F24" s="92">
        <f>E24*D24</f>
        <v>19680</v>
      </c>
      <c r="G24" s="92">
        <f>F24</f>
        <v>19680</v>
      </c>
      <c r="H24" s="92">
        <f>G24</f>
        <v>19680</v>
      </c>
      <c r="I24" s="45"/>
      <c r="J24" s="45"/>
      <c r="K24" s="45"/>
    </row>
    <row r="25" spans="1:11" s="44" customFormat="1" ht="15">
      <c r="A25" s="206"/>
      <c r="B25" s="542" t="s">
        <v>492</v>
      </c>
      <c r="C25" s="543"/>
      <c r="D25" s="57"/>
      <c r="E25" s="92"/>
      <c r="F25" s="92"/>
      <c r="G25" s="92"/>
      <c r="H25" s="92"/>
      <c r="I25" s="45"/>
      <c r="J25" s="45"/>
      <c r="K25" s="45"/>
    </row>
    <row r="26" spans="1:11" s="44" customFormat="1" ht="15">
      <c r="A26" s="206"/>
      <c r="B26" s="542" t="s">
        <v>751</v>
      </c>
      <c r="C26" s="543"/>
      <c r="D26" s="57"/>
      <c r="E26" s="92"/>
      <c r="F26" s="92"/>
      <c r="G26" s="92"/>
      <c r="H26" s="92"/>
      <c r="I26" s="45"/>
      <c r="J26" s="45"/>
      <c r="K26" s="45"/>
    </row>
    <row r="27" spans="1:11" s="44" customFormat="1" ht="15">
      <c r="A27" s="206"/>
      <c r="B27" s="544"/>
      <c r="C27" s="545"/>
      <c r="D27" s="57"/>
      <c r="E27" s="92"/>
      <c r="F27" s="92"/>
      <c r="G27" s="92"/>
      <c r="H27" s="92"/>
      <c r="I27" s="45"/>
      <c r="J27" s="45"/>
      <c r="K27" s="45"/>
    </row>
    <row r="28" spans="1:11" s="44" customFormat="1" ht="15">
      <c r="A28" s="206">
        <v>4</v>
      </c>
      <c r="B28" s="542" t="s">
        <v>626</v>
      </c>
      <c r="C28" s="543"/>
      <c r="D28" s="57">
        <v>1</v>
      </c>
      <c r="E28" s="92">
        <v>124476</v>
      </c>
      <c r="F28" s="92">
        <f>E28*D28</f>
        <v>124476</v>
      </c>
      <c r="G28" s="92">
        <f>F28</f>
        <v>124476</v>
      </c>
      <c r="H28" s="92">
        <f>G28</f>
        <v>124476</v>
      </c>
      <c r="I28" s="45"/>
      <c r="J28" s="45"/>
      <c r="K28" s="45"/>
    </row>
    <row r="29" spans="1:11" s="44" customFormat="1" ht="15">
      <c r="A29" s="206"/>
      <c r="B29" s="542" t="s">
        <v>492</v>
      </c>
      <c r="C29" s="543"/>
      <c r="D29" s="57"/>
      <c r="E29" s="92"/>
      <c r="F29" s="92"/>
      <c r="G29" s="92"/>
      <c r="H29" s="92"/>
      <c r="I29" s="45"/>
      <c r="J29" s="45"/>
      <c r="K29" s="45"/>
    </row>
    <row r="30" spans="1:11" s="44" customFormat="1" ht="15">
      <c r="A30" s="206"/>
      <c r="B30" s="542" t="s">
        <v>750</v>
      </c>
      <c r="C30" s="543"/>
      <c r="D30" s="57"/>
      <c r="E30" s="92"/>
      <c r="F30" s="92"/>
      <c r="G30" s="92"/>
      <c r="H30" s="92"/>
      <c r="I30" s="45"/>
      <c r="J30" s="45"/>
      <c r="K30" s="45"/>
    </row>
    <row r="31" spans="1:11" s="44" customFormat="1" ht="15">
      <c r="A31" s="206"/>
      <c r="B31" s="544"/>
      <c r="C31" s="545"/>
      <c r="D31" s="57"/>
      <c r="E31" s="92"/>
      <c r="F31" s="92"/>
      <c r="G31" s="92"/>
      <c r="H31" s="92"/>
      <c r="I31" s="45"/>
      <c r="J31" s="45"/>
      <c r="K31" s="45"/>
    </row>
    <row r="32" spans="1:11" s="44" customFormat="1" ht="15">
      <c r="A32" s="206">
        <v>5</v>
      </c>
      <c r="B32" s="542" t="s">
        <v>626</v>
      </c>
      <c r="C32" s="543"/>
      <c r="D32" s="57"/>
      <c r="E32" s="92"/>
      <c r="F32" s="92"/>
      <c r="G32" s="92"/>
      <c r="H32" s="92"/>
      <c r="I32" s="45"/>
      <c r="J32" s="45"/>
      <c r="K32" s="45"/>
    </row>
    <row r="33" spans="1:11" s="44" customFormat="1" ht="15">
      <c r="A33" s="206"/>
      <c r="B33" s="542" t="s">
        <v>749</v>
      </c>
      <c r="C33" s="543"/>
      <c r="D33" s="57"/>
      <c r="E33" s="92"/>
      <c r="F33" s="92"/>
      <c r="G33" s="92"/>
      <c r="H33" s="92"/>
      <c r="I33" s="45"/>
      <c r="J33" s="45"/>
      <c r="K33" s="45"/>
    </row>
    <row r="34" spans="1:11" s="44" customFormat="1" ht="15">
      <c r="A34" s="206"/>
      <c r="B34" s="542" t="s">
        <v>753</v>
      </c>
      <c r="C34" s="543"/>
      <c r="D34" s="57">
        <v>1</v>
      </c>
      <c r="E34" s="92">
        <v>45265</v>
      </c>
      <c r="F34" s="92">
        <f>E34*D34</f>
        <v>45265</v>
      </c>
      <c r="G34" s="92">
        <f>F34</f>
        <v>45265</v>
      </c>
      <c r="H34" s="92">
        <f>G34</f>
        <v>45265</v>
      </c>
      <c r="I34" s="45"/>
      <c r="J34" s="45"/>
      <c r="K34" s="45"/>
    </row>
    <row r="35" spans="1:11" s="44" customFormat="1" ht="15">
      <c r="A35" s="206"/>
      <c r="B35" s="544"/>
      <c r="C35" s="545"/>
      <c r="D35" s="57"/>
      <c r="E35" s="92"/>
      <c r="F35" s="92"/>
      <c r="G35" s="92"/>
      <c r="H35" s="92"/>
      <c r="I35" s="45"/>
      <c r="J35" s="45"/>
      <c r="K35" s="45"/>
    </row>
    <row r="36" spans="1:11" s="44" customFormat="1" ht="15">
      <c r="A36" s="206">
        <v>6</v>
      </c>
      <c r="B36" s="542" t="s">
        <v>625</v>
      </c>
      <c r="C36" s="543"/>
      <c r="D36" s="57"/>
      <c r="E36" s="92"/>
      <c r="F36" s="92"/>
      <c r="G36" s="92"/>
      <c r="H36" s="92"/>
      <c r="I36" s="45"/>
      <c r="J36" s="45"/>
      <c r="K36" s="45"/>
    </row>
    <row r="37" spans="1:11" s="44" customFormat="1" ht="15">
      <c r="A37" s="206"/>
      <c r="B37" s="542" t="s">
        <v>493</v>
      </c>
      <c r="C37" s="543"/>
      <c r="D37" s="57"/>
      <c r="E37" s="92"/>
      <c r="F37" s="92"/>
      <c r="G37" s="92"/>
      <c r="H37" s="92"/>
      <c r="I37" s="45"/>
      <c r="J37" s="45"/>
      <c r="K37" s="45"/>
    </row>
    <row r="38" spans="1:11" s="44" customFormat="1" ht="15">
      <c r="A38" s="206"/>
      <c r="B38" s="542" t="s">
        <v>754</v>
      </c>
      <c r="C38" s="543"/>
      <c r="D38" s="57">
        <v>1</v>
      </c>
      <c r="E38" s="92">
        <v>19680</v>
      </c>
      <c r="F38" s="92">
        <f>E38*D38</f>
        <v>19680</v>
      </c>
      <c r="G38" s="92">
        <f>F38</f>
        <v>19680</v>
      </c>
      <c r="H38" s="92">
        <f>G38</f>
        <v>19680</v>
      </c>
      <c r="I38" s="45"/>
      <c r="J38" s="45"/>
      <c r="K38" s="45"/>
    </row>
    <row r="39" spans="1:11" s="44" customFormat="1" ht="15">
      <c r="A39" s="206"/>
      <c r="B39" s="544"/>
      <c r="C39" s="545"/>
      <c r="D39" s="57"/>
      <c r="E39" s="92"/>
      <c r="F39" s="92"/>
      <c r="G39" s="92"/>
      <c r="H39" s="92"/>
      <c r="I39" s="45"/>
      <c r="J39" s="45"/>
      <c r="K39" s="45"/>
    </row>
    <row r="40" spans="1:11" s="44" customFormat="1" ht="12.75" customHeight="1">
      <c r="A40" s="206">
        <v>7</v>
      </c>
      <c r="B40" s="542" t="s">
        <v>626</v>
      </c>
      <c r="C40" s="543"/>
      <c r="D40" s="57"/>
      <c r="E40" s="92"/>
      <c r="F40" s="92"/>
      <c r="G40" s="92"/>
      <c r="H40" s="92"/>
      <c r="I40" s="45"/>
      <c r="J40" s="45"/>
      <c r="K40" s="45"/>
    </row>
    <row r="41" spans="1:11" s="44" customFormat="1" ht="15">
      <c r="A41" s="206"/>
      <c r="B41" s="542" t="s">
        <v>493</v>
      </c>
      <c r="C41" s="543"/>
      <c r="D41" s="57"/>
      <c r="E41" s="92"/>
      <c r="F41" s="92"/>
      <c r="G41" s="92"/>
      <c r="H41" s="92"/>
      <c r="I41" s="45"/>
      <c r="J41" s="45"/>
      <c r="K41" s="45"/>
    </row>
    <row r="42" spans="1:11" s="44" customFormat="1" ht="15">
      <c r="A42" s="206"/>
      <c r="B42" s="542" t="s">
        <v>755</v>
      </c>
      <c r="C42" s="543"/>
      <c r="D42" s="57">
        <v>1</v>
      </c>
      <c r="E42" s="92">
        <v>22631</v>
      </c>
      <c r="F42" s="92">
        <f>E42*D42</f>
        <v>22631</v>
      </c>
      <c r="G42" s="92">
        <f>F42</f>
        <v>22631</v>
      </c>
      <c r="H42" s="92">
        <f>G42</f>
        <v>22631</v>
      </c>
      <c r="I42" s="45"/>
      <c r="J42" s="45"/>
      <c r="K42" s="45"/>
    </row>
    <row r="43" spans="1:11" s="44" customFormat="1" ht="15">
      <c r="A43" s="55"/>
      <c r="B43" s="544"/>
      <c r="C43" s="545"/>
      <c r="D43" s="57"/>
      <c r="E43" s="92"/>
      <c r="F43" s="92"/>
      <c r="G43" s="92"/>
      <c r="H43" s="92"/>
      <c r="I43" s="45"/>
      <c r="J43" s="45"/>
      <c r="K43" s="45"/>
    </row>
    <row r="44" spans="1:11" s="44" customFormat="1" ht="15">
      <c r="A44" s="55"/>
      <c r="B44" s="551" t="s">
        <v>494</v>
      </c>
      <c r="C44" s="552"/>
      <c r="D44" s="96"/>
      <c r="E44" s="97"/>
      <c r="F44" s="97">
        <f>SUM(F15:F42)</f>
        <v>285360</v>
      </c>
      <c r="G44" s="97">
        <f>SUM(G15:G42)</f>
        <v>285360</v>
      </c>
      <c r="H44" s="97">
        <f>SUM(H15:H42)</f>
        <v>285360</v>
      </c>
      <c r="I44" s="45"/>
      <c r="J44" s="45"/>
      <c r="K44" s="45"/>
    </row>
    <row r="45" spans="2:11" s="44" customFormat="1" ht="15.75" thickBot="1">
      <c r="B45" s="45"/>
      <c r="C45" s="45"/>
      <c r="D45" s="45"/>
      <c r="E45" s="45"/>
      <c r="F45" s="45"/>
      <c r="G45" s="45"/>
      <c r="H45" s="45"/>
      <c r="I45" s="45"/>
      <c r="J45" s="45"/>
      <c r="K45" s="45"/>
    </row>
    <row r="46" spans="1:11" s="44" customFormat="1" ht="15.75" thickBot="1">
      <c r="A46" s="62"/>
      <c r="B46" s="548" t="s">
        <v>424</v>
      </c>
      <c r="C46" s="549"/>
      <c r="D46" s="549"/>
      <c r="E46" s="550"/>
      <c r="F46" s="95">
        <f>F44</f>
        <v>285360</v>
      </c>
      <c r="G46" s="95">
        <f>G44</f>
        <v>285360</v>
      </c>
      <c r="H46" s="95">
        <f>H44</f>
        <v>285360</v>
      </c>
      <c r="I46" s="45"/>
      <c r="J46" s="45"/>
      <c r="K46" s="45"/>
    </row>
    <row r="47" spans="2:11" s="44" customFormat="1" ht="15">
      <c r="B47" s="45"/>
      <c r="C47" s="45"/>
      <c r="D47" s="45"/>
      <c r="E47" s="45"/>
      <c r="F47" s="45"/>
      <c r="G47" s="45"/>
      <c r="H47" s="45"/>
      <c r="I47" s="45"/>
      <c r="J47" s="45"/>
      <c r="K47" s="45"/>
    </row>
    <row r="48" spans="1:21" s="173" customFormat="1" ht="20.25" customHeight="1">
      <c r="A48" s="521" t="s">
        <v>196</v>
      </c>
      <c r="B48" s="521"/>
      <c r="C48" s="521"/>
      <c r="D48" s="509" t="s">
        <v>472</v>
      </c>
      <c r="E48" s="509"/>
      <c r="F48" s="98"/>
      <c r="G48" s="99"/>
      <c r="H48" s="509" t="s">
        <v>470</v>
      </c>
      <c r="I48" s="509"/>
      <c r="J48" s="38"/>
      <c r="K48" s="38"/>
      <c r="L48" s="38"/>
      <c r="M48" s="38"/>
      <c r="N48" s="38"/>
      <c r="O48" s="38"/>
      <c r="P48" s="38"/>
      <c r="Q48" s="38"/>
      <c r="R48" s="38"/>
      <c r="S48" s="38"/>
      <c r="T48" s="38"/>
      <c r="U48" s="87"/>
    </row>
    <row r="49" spans="1:21" s="173" customFormat="1" ht="20.25" customHeight="1">
      <c r="A49" s="546" t="s">
        <v>197</v>
      </c>
      <c r="B49" s="546"/>
      <c r="C49" s="546"/>
      <c r="D49" s="547" t="s">
        <v>425</v>
      </c>
      <c r="E49" s="547"/>
      <c r="F49" s="100" t="s">
        <v>426</v>
      </c>
      <c r="G49" s="101"/>
      <c r="H49" s="102" t="s">
        <v>427</v>
      </c>
      <c r="I49" s="102"/>
      <c r="J49" s="41"/>
      <c r="K49" s="41"/>
      <c r="L49" s="41"/>
      <c r="M49" s="41"/>
      <c r="N49" s="41"/>
      <c r="O49" s="41"/>
      <c r="P49" s="41"/>
      <c r="Q49" s="41"/>
      <c r="R49" s="41"/>
      <c r="S49" s="41"/>
      <c r="T49" s="41"/>
      <c r="U49" s="87"/>
    </row>
    <row r="50" s="173" customFormat="1" ht="15">
      <c r="A50" s="172"/>
    </row>
    <row r="51" spans="1:8" s="173" customFormat="1" ht="20.25" customHeight="1">
      <c r="A51" s="521" t="s">
        <v>496</v>
      </c>
      <c r="B51" s="521"/>
      <c r="C51" s="98" t="s">
        <v>495</v>
      </c>
      <c r="D51" s="99"/>
      <c r="E51" s="98" t="s">
        <v>474</v>
      </c>
      <c r="F51" s="99"/>
      <c r="G51" s="509" t="s">
        <v>471</v>
      </c>
      <c r="H51" s="509"/>
    </row>
    <row r="52" spans="1:8" s="173" customFormat="1" ht="15">
      <c r="A52" s="103"/>
      <c r="B52" s="103"/>
      <c r="C52" s="100" t="s">
        <v>428</v>
      </c>
      <c r="D52" s="101"/>
      <c r="E52" s="102" t="s">
        <v>200</v>
      </c>
      <c r="F52" s="101"/>
      <c r="G52" s="555" t="s">
        <v>201</v>
      </c>
      <c r="H52" s="555"/>
    </row>
    <row r="53" s="173" customFormat="1" ht="15"/>
    <row r="54" spans="1:5" s="173" customFormat="1" ht="15">
      <c r="A54" s="521" t="str">
        <f>аренда!A33</f>
        <v> " 30 "  декабря    2022 г.</v>
      </c>
      <c r="B54" s="521"/>
      <c r="C54" s="521"/>
      <c r="D54" s="521"/>
      <c r="E54" s="521"/>
    </row>
    <row r="55" spans="2:11" s="44" customFormat="1" ht="15">
      <c r="B55" s="45"/>
      <c r="C55" s="45"/>
      <c r="D55" s="45"/>
      <c r="E55" s="45"/>
      <c r="F55" s="45"/>
      <c r="G55" s="45"/>
      <c r="H55" s="45"/>
      <c r="I55" s="45"/>
      <c r="J55" s="45"/>
      <c r="K55" s="45"/>
    </row>
  </sheetData>
  <sheetProtection/>
  <mergeCells count="47">
    <mergeCell ref="A49:C49"/>
    <mergeCell ref="D49:E49"/>
    <mergeCell ref="A51:B51"/>
    <mergeCell ref="G51:H51"/>
    <mergeCell ref="G52:H52"/>
    <mergeCell ref="A54:E54"/>
    <mergeCell ref="B42:C42"/>
    <mergeCell ref="B44:C44"/>
    <mergeCell ref="B46:E46"/>
    <mergeCell ref="A48:C48"/>
    <mergeCell ref="D48:E48"/>
    <mergeCell ref="H48:I48"/>
    <mergeCell ref="B28:C28"/>
    <mergeCell ref="B29:C29"/>
    <mergeCell ref="B30:C30"/>
    <mergeCell ref="B31:C31"/>
    <mergeCell ref="B40:C40"/>
    <mergeCell ref="B41:C41"/>
    <mergeCell ref="B32:C32"/>
    <mergeCell ref="B33:C33"/>
    <mergeCell ref="B34:C34"/>
    <mergeCell ref="B36:C36"/>
    <mergeCell ref="B22:C22"/>
    <mergeCell ref="B23:C23"/>
    <mergeCell ref="B24:C24"/>
    <mergeCell ref="B25:C25"/>
    <mergeCell ref="B26:C26"/>
    <mergeCell ref="B27:C27"/>
    <mergeCell ref="B17:C17"/>
    <mergeCell ref="B18:C18"/>
    <mergeCell ref="B19:C19"/>
    <mergeCell ref="B21:C21"/>
    <mergeCell ref="D8:G8"/>
    <mergeCell ref="B13:C13"/>
    <mergeCell ref="B14:C14"/>
    <mergeCell ref="B15:C15"/>
    <mergeCell ref="B16:C16"/>
    <mergeCell ref="B37:C37"/>
    <mergeCell ref="B38:C38"/>
    <mergeCell ref="B35:C35"/>
    <mergeCell ref="B39:C39"/>
    <mergeCell ref="B43:C43"/>
    <mergeCell ref="A1:K1"/>
    <mergeCell ref="A4:K4"/>
    <mergeCell ref="A6:B6"/>
    <mergeCell ref="A8:C8"/>
    <mergeCell ref="B20:C20"/>
  </mergeCells>
  <printOptions/>
  <pageMargins left="0.31496062992125984" right="0.11811023622047245" top="0.15748031496062992" bottom="0.15748031496062992" header="0.31496062992125984" footer="0.31496062992125984"/>
  <pageSetup horizontalDpi="600" verticalDpi="600" orientation="portrait" paperSize="9" scale="65" r:id="rId1"/>
</worksheet>
</file>

<file path=xl/worksheets/sheet15.xml><?xml version="1.0" encoding="utf-8"?>
<worksheet xmlns="http://schemas.openxmlformats.org/spreadsheetml/2006/main" xmlns:r="http://schemas.openxmlformats.org/officeDocument/2006/relationships">
  <dimension ref="A1:T33"/>
  <sheetViews>
    <sheetView zoomScalePageLayoutView="0" workbookViewId="0" topLeftCell="A1">
      <selection activeCell="L6" sqref="L6"/>
    </sheetView>
  </sheetViews>
  <sheetFormatPr defaultColWidth="9.00390625" defaultRowHeight="12.75"/>
  <cols>
    <col min="1" max="1" width="6.75390625" style="0" customWidth="1"/>
    <col min="2" max="2" width="12.375" style="0" customWidth="1"/>
    <col min="3" max="3" width="30.25390625" style="0" customWidth="1"/>
    <col min="5" max="5" width="11.00390625" style="0" customWidth="1"/>
    <col min="6" max="6" width="13.375" style="0" customWidth="1"/>
    <col min="7" max="7" width="10.875" style="0" customWidth="1"/>
    <col min="8" max="8" width="11.875" style="0" customWidth="1"/>
  </cols>
  <sheetData>
    <row r="1" spans="1:10" s="44" customFormat="1" ht="33" customHeight="1">
      <c r="A1" s="556" t="s">
        <v>355</v>
      </c>
      <c r="B1" s="556"/>
      <c r="C1" s="556"/>
      <c r="D1" s="556"/>
      <c r="E1" s="556"/>
      <c r="F1" s="556"/>
      <c r="G1" s="556"/>
      <c r="H1" s="556"/>
      <c r="I1" s="556"/>
      <c r="J1" s="556"/>
    </row>
    <row r="2" spans="2:10" s="44" customFormat="1" ht="15">
      <c r="B2" s="45"/>
      <c r="C2" s="45"/>
      <c r="D2" s="45"/>
      <c r="E2" s="45"/>
      <c r="F2" s="45"/>
      <c r="G2" s="45"/>
      <c r="H2" s="45"/>
      <c r="I2" s="45"/>
      <c r="J2" s="45"/>
    </row>
    <row r="3" spans="2:10" s="44" customFormat="1" ht="15">
      <c r="B3" s="45"/>
      <c r="C3" s="45"/>
      <c r="D3" s="45"/>
      <c r="E3" s="45"/>
      <c r="F3" s="45"/>
      <c r="G3" s="45"/>
      <c r="H3" s="45"/>
      <c r="I3" s="45"/>
      <c r="J3" s="45"/>
    </row>
    <row r="4" spans="1:10" s="44" customFormat="1" ht="15">
      <c r="A4" s="557" t="s">
        <v>478</v>
      </c>
      <c r="B4" s="557"/>
      <c r="C4" s="557"/>
      <c r="D4" s="557"/>
      <c r="E4" s="557"/>
      <c r="F4" s="557"/>
      <c r="G4" s="557"/>
      <c r="H4" s="557"/>
      <c r="I4" s="557"/>
      <c r="J4" s="557"/>
    </row>
    <row r="5" spans="2:10" s="44" customFormat="1" ht="15">
      <c r="B5" s="45"/>
      <c r="C5" s="45"/>
      <c r="D5" s="45"/>
      <c r="E5" s="45"/>
      <c r="F5" s="45"/>
      <c r="G5" s="45"/>
      <c r="H5" s="45"/>
      <c r="I5" s="45"/>
      <c r="J5" s="45"/>
    </row>
    <row r="6" spans="1:10" s="44" customFormat="1" ht="15">
      <c r="A6" s="557" t="s">
        <v>356</v>
      </c>
      <c r="B6" s="557"/>
      <c r="C6" s="204">
        <v>1211821190</v>
      </c>
      <c r="D6" s="45"/>
      <c r="E6" s="45"/>
      <c r="F6" s="45"/>
      <c r="G6" s="45"/>
      <c r="H6" s="45"/>
      <c r="I6" s="45"/>
      <c r="J6" s="45"/>
    </row>
    <row r="7" spans="2:10" s="44" customFormat="1" ht="15">
      <c r="B7" s="45"/>
      <c r="C7" s="45"/>
      <c r="D7" s="45"/>
      <c r="E7" s="45"/>
      <c r="F7" s="45"/>
      <c r="G7" s="45"/>
      <c r="H7" s="45"/>
      <c r="I7" s="45"/>
      <c r="J7" s="45"/>
    </row>
    <row r="8" spans="1:10" s="44" customFormat="1" ht="15">
      <c r="A8" s="557" t="s">
        <v>358</v>
      </c>
      <c r="B8" s="557"/>
      <c r="C8" s="557"/>
      <c r="D8" s="574" t="s">
        <v>580</v>
      </c>
      <c r="E8" s="574"/>
      <c r="F8" s="574"/>
      <c r="G8" s="574"/>
      <c r="H8" s="45"/>
      <c r="I8" s="45"/>
      <c r="J8" s="45"/>
    </row>
    <row r="9" spans="1:10" s="44" customFormat="1" ht="15">
      <c r="A9" s="203"/>
      <c r="B9" s="203"/>
      <c r="C9" s="203"/>
      <c r="D9" s="45"/>
      <c r="E9" s="45"/>
      <c r="F9" s="45"/>
      <c r="G9" s="45"/>
      <c r="H9" s="45"/>
      <c r="I9" s="45"/>
      <c r="J9" s="45"/>
    </row>
    <row r="10" spans="1:10" s="58" customFormat="1" ht="14.25" customHeight="1">
      <c r="A10" s="58" t="s">
        <v>400</v>
      </c>
      <c r="B10" s="48"/>
      <c r="C10" s="48"/>
      <c r="D10" s="48"/>
      <c r="E10" s="48"/>
      <c r="F10" s="48"/>
      <c r="G10" s="48"/>
      <c r="H10" s="48"/>
      <c r="I10" s="48"/>
      <c r="J10" s="48"/>
    </row>
    <row r="11" spans="2:10" s="44" customFormat="1" ht="15">
      <c r="B11" s="45"/>
      <c r="C11" s="45"/>
      <c r="D11" s="45"/>
      <c r="E11" s="45"/>
      <c r="F11" s="45"/>
      <c r="G11" s="45"/>
      <c r="H11" s="45"/>
      <c r="I11" s="45"/>
      <c r="J11" s="45"/>
    </row>
    <row r="12" spans="1:10" s="58" customFormat="1" ht="14.25">
      <c r="A12" s="58" t="s">
        <v>417</v>
      </c>
      <c r="B12" s="48"/>
      <c r="C12" s="48"/>
      <c r="D12" s="48"/>
      <c r="E12" s="48"/>
      <c r="F12" s="48"/>
      <c r="G12" s="48"/>
      <c r="H12" s="48"/>
      <c r="I12" s="48"/>
      <c r="J12" s="48"/>
    </row>
    <row r="13" spans="2:10" s="44" customFormat="1" ht="15">
      <c r="B13" s="45"/>
      <c r="C13" s="45"/>
      <c r="D13" s="45"/>
      <c r="E13" s="45"/>
      <c r="F13" s="45"/>
      <c r="G13" s="45"/>
      <c r="H13" s="45"/>
      <c r="I13" s="45"/>
      <c r="J13" s="45"/>
    </row>
    <row r="14" spans="1:10" s="44" customFormat="1" ht="36.75">
      <c r="A14" s="89" t="s">
        <v>373</v>
      </c>
      <c r="B14" s="553" t="s">
        <v>418</v>
      </c>
      <c r="C14" s="554"/>
      <c r="D14" s="205" t="s">
        <v>419</v>
      </c>
      <c r="E14" s="205" t="s">
        <v>420</v>
      </c>
      <c r="F14" s="205" t="s">
        <v>487</v>
      </c>
      <c r="G14" s="205" t="s">
        <v>488</v>
      </c>
      <c r="H14" s="205" t="s">
        <v>695</v>
      </c>
      <c r="I14" s="45"/>
      <c r="J14" s="45"/>
    </row>
    <row r="15" spans="1:10" s="44" customFormat="1" ht="15">
      <c r="A15" s="206">
        <v>1</v>
      </c>
      <c r="B15" s="544">
        <v>2</v>
      </c>
      <c r="C15" s="545"/>
      <c r="D15" s="206">
        <v>3</v>
      </c>
      <c r="E15" s="206">
        <v>4</v>
      </c>
      <c r="F15" s="206">
        <v>5</v>
      </c>
      <c r="G15" s="206">
        <v>6</v>
      </c>
      <c r="H15" s="206">
        <v>7</v>
      </c>
      <c r="I15" s="45"/>
      <c r="J15" s="45"/>
    </row>
    <row r="16" spans="1:10" s="44" customFormat="1" ht="15">
      <c r="A16" s="55"/>
      <c r="B16" s="544"/>
      <c r="C16" s="545"/>
      <c r="D16" s="57"/>
      <c r="E16" s="92"/>
      <c r="F16" s="92"/>
      <c r="G16" s="92"/>
      <c r="H16" s="92"/>
      <c r="I16" s="45"/>
      <c r="J16" s="45"/>
    </row>
    <row r="17" spans="1:10" s="44" customFormat="1" ht="27.75" customHeight="1">
      <c r="A17" s="55">
        <v>1</v>
      </c>
      <c r="B17" s="596" t="s">
        <v>763</v>
      </c>
      <c r="C17" s="543"/>
      <c r="D17" s="75">
        <v>1</v>
      </c>
      <c r="E17" s="105">
        <v>0</v>
      </c>
      <c r="F17" s="105">
        <v>0</v>
      </c>
      <c r="G17" s="105">
        <v>300000</v>
      </c>
      <c r="H17" s="105">
        <v>0</v>
      </c>
      <c r="I17" s="45"/>
      <c r="J17" s="45"/>
    </row>
    <row r="18" spans="1:10" s="44" customFormat="1" ht="15">
      <c r="A18" s="55"/>
      <c r="B18" s="579" t="s">
        <v>756</v>
      </c>
      <c r="C18" s="580"/>
      <c r="D18" s="57"/>
      <c r="E18" s="92"/>
      <c r="F18" s="92"/>
      <c r="G18" s="92"/>
      <c r="H18" s="92"/>
      <c r="I18" s="45"/>
      <c r="J18" s="45"/>
    </row>
    <row r="19" spans="1:10" s="44" customFormat="1" ht="15">
      <c r="A19" s="55"/>
      <c r="B19" s="544"/>
      <c r="C19" s="545"/>
      <c r="D19" s="57"/>
      <c r="E19" s="92"/>
      <c r="F19" s="92"/>
      <c r="G19" s="92"/>
      <c r="H19" s="92"/>
      <c r="I19" s="45"/>
      <c r="J19" s="45"/>
    </row>
    <row r="20" spans="1:10" s="44" customFormat="1" ht="15">
      <c r="A20" s="55"/>
      <c r="B20" s="551" t="s">
        <v>371</v>
      </c>
      <c r="C20" s="552"/>
      <c r="D20" s="96"/>
      <c r="E20" s="97"/>
      <c r="F20" s="97">
        <f>SUM(F16:F19)</f>
        <v>0</v>
      </c>
      <c r="G20" s="97">
        <f>SUM(G16:G19)</f>
        <v>300000</v>
      </c>
      <c r="H20" s="97">
        <f>SUM(H16:H19)</f>
        <v>0</v>
      </c>
      <c r="I20" s="45"/>
      <c r="J20" s="45"/>
    </row>
    <row r="21" spans="2:10" s="44" customFormat="1" ht="15">
      <c r="B21" s="595"/>
      <c r="C21" s="595"/>
      <c r="D21" s="45"/>
      <c r="E21" s="45"/>
      <c r="F21" s="45"/>
      <c r="G21" s="45"/>
      <c r="H21" s="45"/>
      <c r="I21" s="45"/>
      <c r="J21" s="45"/>
    </row>
    <row r="22" spans="2:10" s="44" customFormat="1" ht="15.75" thickBot="1">
      <c r="B22" s="45"/>
      <c r="C22" s="45"/>
      <c r="D22" s="45"/>
      <c r="E22" s="45"/>
      <c r="F22" s="45"/>
      <c r="G22" s="45"/>
      <c r="H22" s="45"/>
      <c r="I22" s="45"/>
      <c r="J22" s="45"/>
    </row>
    <row r="23" spans="1:10" s="44" customFormat="1" ht="15.75" thickBot="1">
      <c r="A23" s="62"/>
      <c r="B23" s="548" t="s">
        <v>424</v>
      </c>
      <c r="C23" s="549"/>
      <c r="D23" s="549"/>
      <c r="E23" s="550"/>
      <c r="F23" s="95">
        <f>F20</f>
        <v>0</v>
      </c>
      <c r="G23" s="95">
        <f>G20</f>
        <v>300000</v>
      </c>
      <c r="H23" s="95">
        <f>H20</f>
        <v>0</v>
      </c>
      <c r="I23" s="45"/>
      <c r="J23" s="45"/>
    </row>
    <row r="24" spans="2:10" s="44" customFormat="1" ht="15">
      <c r="B24" s="45"/>
      <c r="C24" s="45"/>
      <c r="D24" s="45"/>
      <c r="E24" s="45"/>
      <c r="F24" s="45"/>
      <c r="G24" s="45"/>
      <c r="H24" s="45"/>
      <c r="I24" s="45"/>
      <c r="J24" s="45"/>
    </row>
    <row r="25" spans="1:20" s="202" customFormat="1" ht="20.25" customHeight="1">
      <c r="A25" s="521" t="s">
        <v>196</v>
      </c>
      <c r="B25" s="521"/>
      <c r="C25" s="521"/>
      <c r="D25" s="509" t="s">
        <v>472</v>
      </c>
      <c r="E25" s="509"/>
      <c r="F25" s="98"/>
      <c r="G25" s="99"/>
      <c r="H25" s="509" t="s">
        <v>470</v>
      </c>
      <c r="I25" s="509"/>
      <c r="J25" s="38"/>
      <c r="K25" s="38"/>
      <c r="L25" s="38"/>
      <c r="M25" s="38"/>
      <c r="N25" s="38"/>
      <c r="O25" s="38"/>
      <c r="P25" s="38"/>
      <c r="Q25" s="38"/>
      <c r="R25" s="38"/>
      <c r="S25" s="38"/>
      <c r="T25" s="87"/>
    </row>
    <row r="26" spans="1:20" s="202" customFormat="1" ht="20.25" customHeight="1">
      <c r="A26" s="546" t="s">
        <v>197</v>
      </c>
      <c r="B26" s="546"/>
      <c r="C26" s="546"/>
      <c r="D26" s="547" t="s">
        <v>425</v>
      </c>
      <c r="E26" s="547"/>
      <c r="F26" s="100" t="s">
        <v>426</v>
      </c>
      <c r="G26" s="101"/>
      <c r="H26" s="102" t="s">
        <v>427</v>
      </c>
      <c r="I26" s="102"/>
      <c r="J26" s="41"/>
      <c r="K26" s="41"/>
      <c r="L26" s="41"/>
      <c r="M26" s="41"/>
      <c r="N26" s="41"/>
      <c r="O26" s="41"/>
      <c r="P26" s="41"/>
      <c r="Q26" s="41"/>
      <c r="R26" s="41"/>
      <c r="S26" s="41"/>
      <c r="T26" s="87"/>
    </row>
    <row r="27" s="202" customFormat="1" ht="15">
      <c r="A27" s="201"/>
    </row>
    <row r="28" spans="1:8" s="202" customFormat="1" ht="22.5" customHeight="1">
      <c r="A28" s="521" t="s">
        <v>496</v>
      </c>
      <c r="B28" s="521"/>
      <c r="C28" s="98" t="s">
        <v>495</v>
      </c>
      <c r="D28" s="99"/>
      <c r="E28" s="98" t="s">
        <v>474</v>
      </c>
      <c r="F28" s="99"/>
      <c r="G28" s="509" t="s">
        <v>471</v>
      </c>
      <c r="H28" s="509"/>
    </row>
    <row r="29" spans="1:8" s="202" customFormat="1" ht="15">
      <c r="A29" s="103"/>
      <c r="B29" s="103"/>
      <c r="C29" s="100" t="s">
        <v>428</v>
      </c>
      <c r="D29" s="101"/>
      <c r="E29" s="102" t="s">
        <v>200</v>
      </c>
      <c r="F29" s="101"/>
      <c r="G29" s="555" t="s">
        <v>201</v>
      </c>
      <c r="H29" s="555"/>
    </row>
    <row r="30" s="202" customFormat="1" ht="15"/>
    <row r="31" s="202" customFormat="1" ht="15"/>
    <row r="32" spans="1:5" s="202" customFormat="1" ht="15">
      <c r="A32" s="521" t="str">
        <f>аренда!A33</f>
        <v> " 30 "  декабря    2022 г.</v>
      </c>
      <c r="B32" s="521"/>
      <c r="C32" s="521"/>
      <c r="D32" s="521"/>
      <c r="E32" s="521"/>
    </row>
    <row r="33" spans="2:10" s="44" customFormat="1" ht="15">
      <c r="B33" s="45"/>
      <c r="C33" s="45"/>
      <c r="D33" s="45"/>
      <c r="E33" s="45"/>
      <c r="F33" s="45"/>
      <c r="G33" s="45"/>
      <c r="H33" s="45"/>
      <c r="I33" s="45"/>
      <c r="J33" s="45"/>
    </row>
  </sheetData>
  <sheetProtection/>
  <mergeCells count="23">
    <mergeCell ref="A1:J1"/>
    <mergeCell ref="A4:J4"/>
    <mergeCell ref="A6:B6"/>
    <mergeCell ref="A8:C8"/>
    <mergeCell ref="D8:G8"/>
    <mergeCell ref="B14:C14"/>
    <mergeCell ref="D26:E26"/>
    <mergeCell ref="B15:C15"/>
    <mergeCell ref="B16:C16"/>
    <mergeCell ref="B17:C17"/>
    <mergeCell ref="B18:C18"/>
    <mergeCell ref="B19:C19"/>
    <mergeCell ref="B20:C20"/>
    <mergeCell ref="A28:B28"/>
    <mergeCell ref="G28:H28"/>
    <mergeCell ref="G29:H29"/>
    <mergeCell ref="A32:E32"/>
    <mergeCell ref="B21:C21"/>
    <mergeCell ref="B23:E23"/>
    <mergeCell ref="A25:C25"/>
    <mergeCell ref="D25:E25"/>
    <mergeCell ref="H25:I25"/>
    <mergeCell ref="A26:C26"/>
  </mergeCells>
  <printOptions/>
  <pageMargins left="0.31496062992125984" right="0.11811023622047245" top="0.35433070866141736" bottom="0.35433070866141736" header="0.31496062992125984" footer="0.31496062992125984"/>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T33"/>
  <sheetViews>
    <sheetView zoomScalePageLayoutView="0" workbookViewId="0" topLeftCell="A1">
      <selection activeCell="K13" sqref="K13"/>
    </sheetView>
  </sheetViews>
  <sheetFormatPr defaultColWidth="9.00390625" defaultRowHeight="12.75"/>
  <cols>
    <col min="2" max="2" width="15.25390625" style="0" customWidth="1"/>
    <col min="3" max="3" width="22.875" style="0" customWidth="1"/>
    <col min="5" max="5" width="13.625" style="0" customWidth="1"/>
    <col min="6" max="6" width="12.125" style="0" customWidth="1"/>
    <col min="7" max="7" width="13.125" style="0" customWidth="1"/>
    <col min="8" max="8" width="14.25390625" style="0" customWidth="1"/>
  </cols>
  <sheetData>
    <row r="1" spans="1:10" s="44" customFormat="1" ht="33" customHeight="1">
      <c r="A1" s="556" t="s">
        <v>355</v>
      </c>
      <c r="B1" s="556"/>
      <c r="C1" s="556"/>
      <c r="D1" s="556"/>
      <c r="E1" s="556"/>
      <c r="F1" s="556"/>
      <c r="G1" s="556"/>
      <c r="H1" s="556"/>
      <c r="I1" s="556"/>
      <c r="J1" s="556"/>
    </row>
    <row r="2" spans="2:10" s="44" customFormat="1" ht="15">
      <c r="B2" s="45"/>
      <c r="C2" s="45"/>
      <c r="D2" s="45"/>
      <c r="E2" s="45"/>
      <c r="F2" s="45"/>
      <c r="G2" s="45"/>
      <c r="H2" s="45"/>
      <c r="I2" s="45"/>
      <c r="J2" s="45"/>
    </row>
    <row r="3" spans="2:10" s="44" customFormat="1" ht="15">
      <c r="B3" s="45"/>
      <c r="C3" s="45"/>
      <c r="D3" s="45"/>
      <c r="E3" s="45"/>
      <c r="F3" s="45"/>
      <c r="G3" s="45"/>
      <c r="H3" s="45"/>
      <c r="I3" s="45"/>
      <c r="J3" s="45"/>
    </row>
    <row r="4" spans="1:10" s="44" customFormat="1" ht="15">
      <c r="A4" s="557" t="s">
        <v>478</v>
      </c>
      <c r="B4" s="557"/>
      <c r="C4" s="557"/>
      <c r="D4" s="557"/>
      <c r="E4" s="557"/>
      <c r="F4" s="557"/>
      <c r="G4" s="557"/>
      <c r="H4" s="557"/>
      <c r="I4" s="557"/>
      <c r="J4" s="557"/>
    </row>
    <row r="5" spans="2:10" s="44" customFormat="1" ht="15">
      <c r="B5" s="45"/>
      <c r="C5" s="45"/>
      <c r="D5" s="45"/>
      <c r="E5" s="45"/>
      <c r="F5" s="45"/>
      <c r="G5" s="45"/>
      <c r="H5" s="45"/>
      <c r="I5" s="45"/>
      <c r="J5" s="45"/>
    </row>
    <row r="6" spans="1:10" s="44" customFormat="1" ht="15">
      <c r="A6" s="557" t="s">
        <v>356</v>
      </c>
      <c r="B6" s="557"/>
      <c r="C6" s="176">
        <v>1211121130</v>
      </c>
      <c r="D6" s="45"/>
      <c r="E6" s="45"/>
      <c r="F6" s="45"/>
      <c r="G6" s="45"/>
      <c r="H6" s="45"/>
      <c r="I6" s="45"/>
      <c r="J6" s="45"/>
    </row>
    <row r="7" spans="2:10" s="44" customFormat="1" ht="15">
      <c r="B7" s="45"/>
      <c r="C7" s="45"/>
      <c r="D7" s="45"/>
      <c r="E7" s="45"/>
      <c r="F7" s="45"/>
      <c r="G7" s="45"/>
      <c r="H7" s="45"/>
      <c r="I7" s="45"/>
      <c r="J7" s="45"/>
    </row>
    <row r="8" spans="1:10" s="44" customFormat="1" ht="15">
      <c r="A8" s="557" t="s">
        <v>358</v>
      </c>
      <c r="B8" s="557"/>
      <c r="C8" s="557"/>
      <c r="D8" s="574" t="s">
        <v>580</v>
      </c>
      <c r="E8" s="574"/>
      <c r="F8" s="574"/>
      <c r="G8" s="574"/>
      <c r="H8" s="45"/>
      <c r="I8" s="45"/>
      <c r="J8" s="45"/>
    </row>
    <row r="9" spans="1:10" s="44" customFormat="1" ht="15">
      <c r="A9" s="174"/>
      <c r="B9" s="174"/>
      <c r="C9" s="174"/>
      <c r="D9" s="45"/>
      <c r="E9" s="45"/>
      <c r="F9" s="45"/>
      <c r="G9" s="45"/>
      <c r="H9" s="45"/>
      <c r="I9" s="45"/>
      <c r="J9" s="45"/>
    </row>
    <row r="10" spans="1:10" s="58" customFormat="1" ht="14.25" customHeight="1">
      <c r="A10" s="58" t="s">
        <v>400</v>
      </c>
      <c r="B10" s="48"/>
      <c r="C10" s="48"/>
      <c r="D10" s="48"/>
      <c r="E10" s="48"/>
      <c r="F10" s="48"/>
      <c r="G10" s="48"/>
      <c r="H10" s="48"/>
      <c r="I10" s="48"/>
      <c r="J10" s="48"/>
    </row>
    <row r="11" spans="2:10" s="44" customFormat="1" ht="15">
      <c r="B11" s="45"/>
      <c r="C11" s="45"/>
      <c r="D11" s="45"/>
      <c r="E11" s="45"/>
      <c r="F11" s="45"/>
      <c r="G11" s="45"/>
      <c r="H11" s="45"/>
      <c r="I11" s="45"/>
      <c r="J11" s="45"/>
    </row>
    <row r="12" spans="1:10" s="58" customFormat="1" ht="14.25">
      <c r="A12" s="58" t="s">
        <v>417</v>
      </c>
      <c r="B12" s="48"/>
      <c r="C12" s="48"/>
      <c r="D12" s="48"/>
      <c r="E12" s="48"/>
      <c r="F12" s="48"/>
      <c r="G12" s="48"/>
      <c r="H12" s="48"/>
      <c r="I12" s="48"/>
      <c r="J12" s="48"/>
    </row>
    <row r="13" spans="2:10" s="44" customFormat="1" ht="15">
      <c r="B13" s="45"/>
      <c r="C13" s="45"/>
      <c r="D13" s="45"/>
      <c r="E13" s="45"/>
      <c r="F13" s="45"/>
      <c r="G13" s="45"/>
      <c r="H13" s="45"/>
      <c r="I13" s="45"/>
      <c r="J13" s="45"/>
    </row>
    <row r="14" spans="1:10" s="44" customFormat="1" ht="36.75">
      <c r="A14" s="89" t="s">
        <v>373</v>
      </c>
      <c r="B14" s="553" t="s">
        <v>418</v>
      </c>
      <c r="C14" s="554"/>
      <c r="D14" s="175" t="s">
        <v>419</v>
      </c>
      <c r="E14" s="175" t="s">
        <v>420</v>
      </c>
      <c r="F14" s="175" t="s">
        <v>487</v>
      </c>
      <c r="G14" s="175" t="s">
        <v>488</v>
      </c>
      <c r="H14" s="175" t="s">
        <v>695</v>
      </c>
      <c r="I14" s="45"/>
      <c r="J14" s="45"/>
    </row>
    <row r="15" spans="1:10" s="44" customFormat="1" ht="15">
      <c r="A15" s="177">
        <v>1</v>
      </c>
      <c r="B15" s="544">
        <v>2</v>
      </c>
      <c r="C15" s="545"/>
      <c r="D15" s="177">
        <v>3</v>
      </c>
      <c r="E15" s="177">
        <v>4</v>
      </c>
      <c r="F15" s="177">
        <v>5</v>
      </c>
      <c r="G15" s="177">
        <v>6</v>
      </c>
      <c r="H15" s="177">
        <v>7</v>
      </c>
      <c r="I15" s="45"/>
      <c r="J15" s="45"/>
    </row>
    <row r="16" spans="1:10" s="44" customFormat="1" ht="15">
      <c r="A16" s="55"/>
      <c r="B16" s="544"/>
      <c r="C16" s="545"/>
      <c r="D16" s="57"/>
      <c r="E16" s="92"/>
      <c r="F16" s="92"/>
      <c r="G16" s="92"/>
      <c r="H16" s="92"/>
      <c r="I16" s="45"/>
      <c r="J16" s="45"/>
    </row>
    <row r="17" spans="1:10" s="44" customFormat="1" ht="15">
      <c r="A17" s="206">
        <v>1</v>
      </c>
      <c r="B17" s="579" t="s">
        <v>661</v>
      </c>
      <c r="C17" s="580"/>
      <c r="D17" s="75">
        <v>1</v>
      </c>
      <c r="E17" s="105">
        <v>0</v>
      </c>
      <c r="F17" s="105">
        <f>D17*E17</f>
        <v>0</v>
      </c>
      <c r="G17" s="105">
        <v>0</v>
      </c>
      <c r="H17" s="105">
        <v>630358</v>
      </c>
      <c r="I17" s="45"/>
      <c r="J17" s="45"/>
    </row>
    <row r="18" spans="1:10" s="44" customFormat="1" ht="15">
      <c r="A18" s="55"/>
      <c r="B18" s="579" t="s">
        <v>662</v>
      </c>
      <c r="C18" s="580"/>
      <c r="D18" s="57"/>
      <c r="E18" s="92"/>
      <c r="F18" s="92"/>
      <c r="G18" s="92"/>
      <c r="H18" s="92"/>
      <c r="I18" s="45"/>
      <c r="J18" s="45"/>
    </row>
    <row r="19" spans="1:10" s="44" customFormat="1" ht="15">
      <c r="A19" s="55"/>
      <c r="B19" s="544"/>
      <c r="C19" s="545"/>
      <c r="D19" s="57"/>
      <c r="E19" s="92"/>
      <c r="F19" s="92"/>
      <c r="G19" s="92"/>
      <c r="H19" s="92"/>
      <c r="I19" s="45"/>
      <c r="J19" s="45"/>
    </row>
    <row r="20" spans="1:10" s="44" customFormat="1" ht="15">
      <c r="A20" s="55"/>
      <c r="B20" s="551" t="s">
        <v>371</v>
      </c>
      <c r="C20" s="552"/>
      <c r="D20" s="96"/>
      <c r="E20" s="97"/>
      <c r="F20" s="97">
        <f>SUM(F16:F19)</f>
        <v>0</v>
      </c>
      <c r="G20" s="97">
        <f>SUM(G16:G19)</f>
        <v>0</v>
      </c>
      <c r="H20" s="97">
        <f>SUM(H16:H19)</f>
        <v>630358</v>
      </c>
      <c r="I20" s="45"/>
      <c r="J20" s="45"/>
    </row>
    <row r="21" spans="2:10" s="44" customFormat="1" ht="15">
      <c r="B21" s="595"/>
      <c r="C21" s="595"/>
      <c r="D21" s="45"/>
      <c r="E21" s="45"/>
      <c r="F21" s="45"/>
      <c r="G21" s="45"/>
      <c r="H21" s="45"/>
      <c r="I21" s="45"/>
      <c r="J21" s="45"/>
    </row>
    <row r="22" spans="2:10" s="44" customFormat="1" ht="15.75" thickBot="1">
      <c r="B22" s="45"/>
      <c r="C22" s="45"/>
      <c r="D22" s="45"/>
      <c r="E22" s="45"/>
      <c r="F22" s="45"/>
      <c r="G22" s="45"/>
      <c r="H22" s="45"/>
      <c r="I22" s="45"/>
      <c r="J22" s="45"/>
    </row>
    <row r="23" spans="1:10" s="44" customFormat="1" ht="15.75" thickBot="1">
      <c r="A23" s="62"/>
      <c r="B23" s="548" t="s">
        <v>424</v>
      </c>
      <c r="C23" s="549"/>
      <c r="D23" s="549"/>
      <c r="E23" s="550"/>
      <c r="F23" s="95">
        <f>F20</f>
        <v>0</v>
      </c>
      <c r="G23" s="95">
        <f>G20</f>
        <v>0</v>
      </c>
      <c r="H23" s="95">
        <f>H20</f>
        <v>630358</v>
      </c>
      <c r="I23" s="45"/>
      <c r="J23" s="45"/>
    </row>
    <row r="24" spans="2:10" s="44" customFormat="1" ht="15">
      <c r="B24" s="45"/>
      <c r="C24" s="45"/>
      <c r="D24" s="45"/>
      <c r="E24" s="45"/>
      <c r="F24" s="45"/>
      <c r="G24" s="45"/>
      <c r="H24" s="45"/>
      <c r="I24" s="45"/>
      <c r="J24" s="45"/>
    </row>
    <row r="25" spans="1:20" s="173" customFormat="1" ht="20.25" customHeight="1">
      <c r="A25" s="521" t="s">
        <v>196</v>
      </c>
      <c r="B25" s="521"/>
      <c r="C25" s="521"/>
      <c r="D25" s="509" t="s">
        <v>472</v>
      </c>
      <c r="E25" s="509"/>
      <c r="F25" s="98"/>
      <c r="G25" s="99"/>
      <c r="H25" s="509" t="s">
        <v>470</v>
      </c>
      <c r="I25" s="509"/>
      <c r="J25" s="38"/>
      <c r="K25" s="38"/>
      <c r="L25" s="38"/>
      <c r="M25" s="38"/>
      <c r="N25" s="38"/>
      <c r="O25" s="38"/>
      <c r="P25" s="38"/>
      <c r="Q25" s="38"/>
      <c r="R25" s="38"/>
      <c r="S25" s="38"/>
      <c r="T25" s="87"/>
    </row>
    <row r="26" spans="1:20" s="173" customFormat="1" ht="20.25" customHeight="1">
      <c r="A26" s="546" t="s">
        <v>197</v>
      </c>
      <c r="B26" s="546"/>
      <c r="C26" s="546"/>
      <c r="D26" s="547" t="s">
        <v>425</v>
      </c>
      <c r="E26" s="547"/>
      <c r="F26" s="100" t="s">
        <v>426</v>
      </c>
      <c r="G26" s="101"/>
      <c r="H26" s="102" t="s">
        <v>427</v>
      </c>
      <c r="I26" s="102"/>
      <c r="J26" s="41"/>
      <c r="K26" s="41"/>
      <c r="L26" s="41"/>
      <c r="M26" s="41"/>
      <c r="N26" s="41"/>
      <c r="O26" s="41"/>
      <c r="P26" s="41"/>
      <c r="Q26" s="41"/>
      <c r="R26" s="41"/>
      <c r="S26" s="41"/>
      <c r="T26" s="87"/>
    </row>
    <row r="27" s="173" customFormat="1" ht="15">
      <c r="A27" s="172"/>
    </row>
    <row r="28" spans="1:8" s="173" customFormat="1" ht="22.5" customHeight="1">
      <c r="A28" s="521" t="s">
        <v>496</v>
      </c>
      <c r="B28" s="521"/>
      <c r="C28" s="98" t="s">
        <v>495</v>
      </c>
      <c r="D28" s="99"/>
      <c r="E28" s="98" t="s">
        <v>474</v>
      </c>
      <c r="F28" s="99"/>
      <c r="G28" s="509" t="s">
        <v>471</v>
      </c>
      <c r="H28" s="509"/>
    </row>
    <row r="29" spans="1:8" s="173" customFormat="1" ht="15">
      <c r="A29" s="103"/>
      <c r="B29" s="103"/>
      <c r="C29" s="100" t="s">
        <v>428</v>
      </c>
      <c r="D29" s="101"/>
      <c r="E29" s="102" t="s">
        <v>200</v>
      </c>
      <c r="F29" s="101"/>
      <c r="G29" s="555" t="s">
        <v>201</v>
      </c>
      <c r="H29" s="555"/>
    </row>
    <row r="30" s="173" customFormat="1" ht="15"/>
    <row r="31" s="173" customFormat="1" ht="15"/>
    <row r="32" spans="1:5" s="173" customFormat="1" ht="15">
      <c r="A32" s="521" t="str">
        <f>аренда!A33</f>
        <v> " 30 "  декабря    2022 г.</v>
      </c>
      <c r="B32" s="521"/>
      <c r="C32" s="521"/>
      <c r="D32" s="521"/>
      <c r="E32" s="521"/>
    </row>
    <row r="33" spans="2:10" s="44" customFormat="1" ht="15">
      <c r="B33" s="45"/>
      <c r="C33" s="45"/>
      <c r="D33" s="45"/>
      <c r="E33" s="45"/>
      <c r="F33" s="45"/>
      <c r="G33" s="45"/>
      <c r="H33" s="45"/>
      <c r="I33" s="45"/>
      <c r="J33" s="45"/>
    </row>
  </sheetData>
  <sheetProtection/>
  <mergeCells count="23">
    <mergeCell ref="A32:E32"/>
    <mergeCell ref="B16:C16"/>
    <mergeCell ref="H25:I25"/>
    <mergeCell ref="A26:C26"/>
    <mergeCell ref="D26:E26"/>
    <mergeCell ref="A28:B28"/>
    <mergeCell ref="G28:H28"/>
    <mergeCell ref="G29:H29"/>
    <mergeCell ref="B15:C15"/>
    <mergeCell ref="B23:E23"/>
    <mergeCell ref="A25:C25"/>
    <mergeCell ref="D25:E25"/>
    <mergeCell ref="B17:C17"/>
    <mergeCell ref="B18:C18"/>
    <mergeCell ref="B19:C19"/>
    <mergeCell ref="B20:C20"/>
    <mergeCell ref="B21:C21"/>
    <mergeCell ref="A1:J1"/>
    <mergeCell ref="A4:J4"/>
    <mergeCell ref="A6:B6"/>
    <mergeCell ref="A8:C8"/>
    <mergeCell ref="D8:G8"/>
    <mergeCell ref="B14:C14"/>
  </mergeCells>
  <printOptions/>
  <pageMargins left="0.31496062992125984" right="0.11811023622047245" top="0.35433070866141736" bottom="0.35433070866141736" header="0.31496062992125984" footer="0.31496062992125984"/>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U186"/>
  <sheetViews>
    <sheetView zoomScalePageLayoutView="0" workbookViewId="0" topLeftCell="A7">
      <selection activeCell="M11" sqref="M11"/>
    </sheetView>
  </sheetViews>
  <sheetFormatPr defaultColWidth="9.00390625" defaultRowHeight="12.75"/>
  <cols>
    <col min="1" max="1" width="8.875" style="44" customWidth="1"/>
    <col min="2" max="2" width="17.75390625" style="45" customWidth="1"/>
    <col min="3" max="3" width="14.25390625" style="45" customWidth="1"/>
    <col min="4" max="11" width="14.00390625" style="45" customWidth="1"/>
    <col min="12" max="16384" width="9.125" style="44" customWidth="1"/>
  </cols>
  <sheetData>
    <row r="1" spans="1:11" ht="33" customHeight="1">
      <c r="A1" s="556" t="s">
        <v>355</v>
      </c>
      <c r="B1" s="556"/>
      <c r="C1" s="556"/>
      <c r="D1" s="556"/>
      <c r="E1" s="556"/>
      <c r="F1" s="556"/>
      <c r="G1" s="556"/>
      <c r="H1" s="556"/>
      <c r="I1" s="556"/>
      <c r="J1" s="556"/>
      <c r="K1" s="556"/>
    </row>
    <row r="4" spans="1:11" ht="15">
      <c r="A4" s="578"/>
      <c r="B4" s="578"/>
      <c r="C4" s="578"/>
      <c r="D4" s="578"/>
      <c r="E4" s="578"/>
      <c r="F4" s="578"/>
      <c r="G4" s="578"/>
      <c r="H4" s="578"/>
      <c r="I4" s="578"/>
      <c r="J4" s="578"/>
      <c r="K4" s="578"/>
    </row>
    <row r="6" spans="1:3" ht="15">
      <c r="A6" s="557" t="s">
        <v>356</v>
      </c>
      <c r="B6" s="557"/>
      <c r="C6" s="45" t="s">
        <v>357</v>
      </c>
    </row>
    <row r="8" spans="1:4" ht="15">
      <c r="A8" s="557" t="s">
        <v>358</v>
      </c>
      <c r="B8" s="557"/>
      <c r="C8" s="557"/>
      <c r="D8" s="45" t="s">
        <v>359</v>
      </c>
    </row>
    <row r="9" spans="1:3" ht="15">
      <c r="A9" s="46"/>
      <c r="B9" s="46"/>
      <c r="C9" s="46"/>
    </row>
    <row r="10" spans="1:4" ht="15">
      <c r="A10" s="47" t="s">
        <v>360</v>
      </c>
      <c r="B10" s="48"/>
      <c r="C10" s="48"/>
      <c r="D10" s="48"/>
    </row>
    <row r="11" spans="1:4" ht="15">
      <c r="A11" s="47" t="s">
        <v>361</v>
      </c>
      <c r="B11" s="48"/>
      <c r="C11" s="48"/>
      <c r="D11" s="48"/>
    </row>
    <row r="13" spans="1:11" s="49" customFormat="1" ht="25.5" customHeight="1">
      <c r="A13" s="566"/>
      <c r="B13" s="559" t="s">
        <v>362</v>
      </c>
      <c r="C13" s="559" t="s">
        <v>363</v>
      </c>
      <c r="D13" s="559" t="s">
        <v>364</v>
      </c>
      <c r="E13" s="559"/>
      <c r="F13" s="559"/>
      <c r="G13" s="559"/>
      <c r="H13" s="559" t="s">
        <v>365</v>
      </c>
      <c r="I13" s="559" t="s">
        <v>366</v>
      </c>
      <c r="J13" s="559" t="s">
        <v>366</v>
      </c>
      <c r="K13" s="559" t="s">
        <v>366</v>
      </c>
    </row>
    <row r="14" spans="1:11" s="49" customFormat="1" ht="12">
      <c r="A14" s="566"/>
      <c r="B14" s="559"/>
      <c r="C14" s="559"/>
      <c r="D14" s="566" t="s">
        <v>367</v>
      </c>
      <c r="E14" s="50" t="s">
        <v>48</v>
      </c>
      <c r="F14" s="50"/>
      <c r="G14" s="50"/>
      <c r="H14" s="559"/>
      <c r="I14" s="559"/>
      <c r="J14" s="559"/>
      <c r="K14" s="559"/>
    </row>
    <row r="15" spans="1:11" s="52" customFormat="1" ht="36">
      <c r="A15" s="566"/>
      <c r="B15" s="559"/>
      <c r="C15" s="559"/>
      <c r="D15" s="566"/>
      <c r="E15" s="51" t="s">
        <v>368</v>
      </c>
      <c r="F15" s="51" t="s">
        <v>369</v>
      </c>
      <c r="G15" s="51" t="s">
        <v>370</v>
      </c>
      <c r="H15" s="559"/>
      <c r="I15" s="559"/>
      <c r="J15" s="559"/>
      <c r="K15" s="559"/>
    </row>
    <row r="16" spans="1:11" s="54" customFormat="1" ht="15">
      <c r="A16" s="53">
        <v>1</v>
      </c>
      <c r="B16" s="53">
        <v>2</v>
      </c>
      <c r="C16" s="53">
        <v>3</v>
      </c>
      <c r="D16" s="53">
        <v>4</v>
      </c>
      <c r="E16" s="53">
        <v>5</v>
      </c>
      <c r="F16" s="53">
        <v>6</v>
      </c>
      <c r="G16" s="53">
        <v>7</v>
      </c>
      <c r="H16" s="53">
        <v>8</v>
      </c>
      <c r="I16" s="53">
        <v>9</v>
      </c>
      <c r="J16" s="53">
        <v>10</v>
      </c>
      <c r="K16" s="53">
        <v>11</v>
      </c>
    </row>
    <row r="17" spans="1:11" ht="15">
      <c r="A17" s="55"/>
      <c r="B17" s="56" t="s">
        <v>456</v>
      </c>
      <c r="C17" s="57"/>
      <c r="D17" s="57"/>
      <c r="E17" s="57"/>
      <c r="F17" s="57"/>
      <c r="G17" s="57"/>
      <c r="H17" s="57"/>
      <c r="I17" s="57"/>
      <c r="J17" s="57"/>
      <c r="K17" s="57"/>
    </row>
    <row r="18" spans="1:11" ht="36.75">
      <c r="A18" s="75" t="s">
        <v>457</v>
      </c>
      <c r="B18" s="51" t="s">
        <v>460</v>
      </c>
      <c r="C18" s="57"/>
      <c r="D18" s="76">
        <f>SUM(E18:G18)</f>
        <v>0</v>
      </c>
      <c r="E18" s="76"/>
      <c r="F18" s="76"/>
      <c r="G18" s="76"/>
      <c r="H18" s="76"/>
      <c r="I18" s="76"/>
      <c r="J18" s="76"/>
      <c r="K18" s="76"/>
    </row>
    <row r="19" spans="1:11" ht="24.75">
      <c r="A19" s="75" t="s">
        <v>458</v>
      </c>
      <c r="B19" s="51" t="s">
        <v>461</v>
      </c>
      <c r="C19" s="57"/>
      <c r="D19" s="76">
        <f>SUM(E19:G19)</f>
        <v>0</v>
      </c>
      <c r="E19" s="76"/>
      <c r="F19" s="76"/>
      <c r="G19" s="76"/>
      <c r="H19" s="76"/>
      <c r="I19" s="76"/>
      <c r="J19" s="76"/>
      <c r="K19" s="76"/>
    </row>
    <row r="20" spans="1:11" ht="15">
      <c r="A20" s="75" t="s">
        <v>459</v>
      </c>
      <c r="B20" s="56" t="s">
        <v>462</v>
      </c>
      <c r="C20" s="57"/>
      <c r="D20" s="76">
        <f>SUM(E20:G20)</f>
        <v>0</v>
      </c>
      <c r="E20" s="76"/>
      <c r="F20" s="76"/>
      <c r="G20" s="76"/>
      <c r="H20" s="76"/>
      <c r="I20" s="76"/>
      <c r="J20" s="76"/>
      <c r="K20" s="76"/>
    </row>
    <row r="21" spans="1:11" ht="15">
      <c r="A21" s="55"/>
      <c r="B21" s="57"/>
      <c r="C21" s="57"/>
      <c r="D21" s="57"/>
      <c r="E21" s="57"/>
      <c r="F21" s="57"/>
      <c r="G21" s="57"/>
      <c r="H21" s="57"/>
      <c r="I21" s="57"/>
      <c r="J21" s="57"/>
      <c r="K21" s="57"/>
    </row>
    <row r="22" spans="1:11" ht="15">
      <c r="A22" s="55"/>
      <c r="B22" s="57"/>
      <c r="C22" s="57"/>
      <c r="D22" s="57"/>
      <c r="E22" s="57"/>
      <c r="F22" s="57"/>
      <c r="G22" s="57"/>
      <c r="H22" s="57"/>
      <c r="I22" s="57"/>
      <c r="J22" s="57"/>
      <c r="K22" s="57"/>
    </row>
    <row r="23" spans="1:11" ht="15">
      <c r="A23" s="55"/>
      <c r="B23" s="57"/>
      <c r="C23" s="57"/>
      <c r="D23" s="57"/>
      <c r="E23" s="57"/>
      <c r="F23" s="57"/>
      <c r="G23" s="57"/>
      <c r="H23" s="57"/>
      <c r="I23" s="57"/>
      <c r="J23" s="57"/>
      <c r="K23" s="57"/>
    </row>
    <row r="24" spans="1:11" ht="15">
      <c r="A24" s="55"/>
      <c r="B24" s="57"/>
      <c r="C24" s="57"/>
      <c r="D24" s="57"/>
      <c r="E24" s="57"/>
      <c r="F24" s="57"/>
      <c r="G24" s="57"/>
      <c r="H24" s="57"/>
      <c r="I24" s="57"/>
      <c r="J24" s="57"/>
      <c r="K24" s="57"/>
    </row>
    <row r="25" spans="1:11" ht="15">
      <c r="A25" s="55"/>
      <c r="B25" s="57"/>
      <c r="C25" s="57"/>
      <c r="D25" s="57"/>
      <c r="E25" s="57"/>
      <c r="F25" s="57"/>
      <c r="G25" s="57"/>
      <c r="H25" s="57"/>
      <c r="I25" s="57"/>
      <c r="J25" s="57"/>
      <c r="K25" s="57"/>
    </row>
    <row r="26" spans="1:11" ht="15">
      <c r="A26" s="55"/>
      <c r="B26" s="57"/>
      <c r="C26" s="57"/>
      <c r="D26" s="57"/>
      <c r="E26" s="57"/>
      <c r="F26" s="57"/>
      <c r="G26" s="57"/>
      <c r="H26" s="57"/>
      <c r="I26" s="57"/>
      <c r="J26" s="57"/>
      <c r="K26" s="57"/>
    </row>
    <row r="27" spans="1:11" ht="15">
      <c r="A27" s="55" t="s">
        <v>371</v>
      </c>
      <c r="B27" s="57"/>
      <c r="C27" s="57"/>
      <c r="D27" s="57"/>
      <c r="E27" s="57"/>
      <c r="F27" s="57"/>
      <c r="G27" s="57"/>
      <c r="H27" s="57"/>
      <c r="I27" s="57">
        <f>SUM(I17:I26)</f>
        <v>0</v>
      </c>
      <c r="J27" s="57">
        <f>SUM(J17:J26)</f>
        <v>0</v>
      </c>
      <c r="K27" s="57">
        <f>SUM(K17:K26)</f>
        <v>0</v>
      </c>
    </row>
    <row r="29" spans="1:11" s="58" customFormat="1" ht="14.25">
      <c r="A29" s="58" t="s">
        <v>372</v>
      </c>
      <c r="B29" s="48"/>
      <c r="C29" s="48"/>
      <c r="D29" s="48"/>
      <c r="E29" s="48"/>
      <c r="F29" s="48"/>
      <c r="G29" s="48"/>
      <c r="H29" s="48"/>
      <c r="I29" s="48"/>
      <c r="J29" s="48"/>
      <c r="K29" s="48"/>
    </row>
    <row r="31" spans="1:11" s="49" customFormat="1" ht="57" customHeight="1">
      <c r="A31" s="59" t="s">
        <v>373</v>
      </c>
      <c r="B31" s="51" t="s">
        <v>374</v>
      </c>
      <c r="C31" s="51" t="s">
        <v>375</v>
      </c>
      <c r="D31" s="51" t="s">
        <v>376</v>
      </c>
      <c r="E31" s="51" t="s">
        <v>377</v>
      </c>
      <c r="F31" s="51" t="s">
        <v>378</v>
      </c>
      <c r="G31" s="51" t="s">
        <v>378</v>
      </c>
      <c r="H31" s="51" t="s">
        <v>378</v>
      </c>
      <c r="I31" s="60"/>
      <c r="J31" s="60"/>
      <c r="K31" s="60"/>
    </row>
    <row r="32" spans="1:8" s="54" customFormat="1" ht="15">
      <c r="A32" s="53">
        <v>1</v>
      </c>
      <c r="B32" s="53">
        <v>2</v>
      </c>
      <c r="C32" s="53">
        <v>3</v>
      </c>
      <c r="D32" s="53">
        <v>4</v>
      </c>
      <c r="E32" s="53">
        <v>5</v>
      </c>
      <c r="F32" s="53">
        <v>6</v>
      </c>
      <c r="G32" s="53">
        <v>7</v>
      </c>
      <c r="H32" s="53">
        <v>8</v>
      </c>
    </row>
    <row r="33" spans="1:8" ht="15">
      <c r="A33" s="55"/>
      <c r="B33" s="57"/>
      <c r="C33" s="57"/>
      <c r="D33" s="57"/>
      <c r="E33" s="57"/>
      <c r="F33" s="57"/>
      <c r="G33" s="57"/>
      <c r="H33" s="57"/>
    </row>
    <row r="34" spans="1:8" ht="15">
      <c r="A34" s="55"/>
      <c r="B34" s="57"/>
      <c r="C34" s="57"/>
      <c r="D34" s="57"/>
      <c r="E34" s="57"/>
      <c r="F34" s="57"/>
      <c r="G34" s="57"/>
      <c r="H34" s="57"/>
    </row>
    <row r="35" spans="1:8" ht="15">
      <c r="A35" s="55"/>
      <c r="B35" s="57"/>
      <c r="C35" s="57"/>
      <c r="D35" s="57"/>
      <c r="E35" s="57"/>
      <c r="F35" s="57"/>
      <c r="G35" s="57"/>
      <c r="H35" s="57"/>
    </row>
    <row r="36" spans="1:8" ht="15">
      <c r="A36" s="55"/>
      <c r="B36" s="57"/>
      <c r="C36" s="57"/>
      <c r="D36" s="57"/>
      <c r="E36" s="57"/>
      <c r="F36" s="57"/>
      <c r="G36" s="57"/>
      <c r="H36" s="57"/>
    </row>
    <row r="37" spans="1:8" ht="15">
      <c r="A37" s="55"/>
      <c r="B37" s="57"/>
      <c r="C37" s="57"/>
      <c r="D37" s="57"/>
      <c r="E37" s="57"/>
      <c r="F37" s="57"/>
      <c r="G37" s="57"/>
      <c r="H37" s="57"/>
    </row>
    <row r="38" spans="1:8" ht="15">
      <c r="A38" s="55"/>
      <c r="B38" s="57"/>
      <c r="C38" s="57"/>
      <c r="D38" s="57"/>
      <c r="E38" s="57"/>
      <c r="F38" s="57"/>
      <c r="G38" s="57"/>
      <c r="H38" s="57"/>
    </row>
    <row r="39" spans="1:8" ht="15">
      <c r="A39" s="55"/>
      <c r="B39" s="53" t="s">
        <v>371</v>
      </c>
      <c r="C39" s="57"/>
      <c r="D39" s="57"/>
      <c r="E39" s="57"/>
      <c r="F39" s="57">
        <f>SUM(F33:F38)</f>
        <v>0</v>
      </c>
      <c r="G39" s="57">
        <f>SUM(G33:G38)</f>
        <v>0</v>
      </c>
      <c r="H39" s="57">
        <f>SUM(H33:H38)</f>
        <v>0</v>
      </c>
    </row>
    <row r="41" spans="1:8" ht="44.25" customHeight="1">
      <c r="A41" s="567" t="s">
        <v>379</v>
      </c>
      <c r="B41" s="567"/>
      <c r="C41" s="567"/>
      <c r="D41" s="567"/>
      <c r="E41" s="567"/>
      <c r="F41" s="567"/>
      <c r="G41" s="567"/>
      <c r="H41" s="567"/>
    </row>
    <row r="43" spans="1:8" ht="48.75">
      <c r="A43" s="59" t="s">
        <v>373</v>
      </c>
      <c r="B43" s="568" t="s">
        <v>380</v>
      </c>
      <c r="C43" s="569"/>
      <c r="D43" s="570"/>
      <c r="E43" s="51" t="s">
        <v>381</v>
      </c>
      <c r="F43" s="51" t="s">
        <v>378</v>
      </c>
      <c r="G43" s="51" t="s">
        <v>378</v>
      </c>
      <c r="H43" s="51" t="s">
        <v>378</v>
      </c>
    </row>
    <row r="44" spans="1:8" ht="15">
      <c r="A44" s="53">
        <v>1</v>
      </c>
      <c r="B44" s="544">
        <v>2</v>
      </c>
      <c r="C44" s="571"/>
      <c r="D44" s="545"/>
      <c r="E44" s="53">
        <v>3</v>
      </c>
      <c r="F44" s="53">
        <v>4</v>
      </c>
      <c r="G44" s="53">
        <v>5</v>
      </c>
      <c r="H44" s="53">
        <v>6</v>
      </c>
    </row>
    <row r="45" spans="1:8" ht="30" customHeight="1">
      <c r="A45" s="55">
        <v>1</v>
      </c>
      <c r="B45" s="562" t="s">
        <v>382</v>
      </c>
      <c r="C45" s="563"/>
      <c r="D45" s="564"/>
      <c r="E45" s="57"/>
      <c r="F45" s="57"/>
      <c r="G45" s="57"/>
      <c r="H45" s="57"/>
    </row>
    <row r="46" spans="1:8" ht="21" customHeight="1">
      <c r="A46" s="55"/>
      <c r="B46" s="562" t="s">
        <v>48</v>
      </c>
      <c r="C46" s="563"/>
      <c r="D46" s="564"/>
      <c r="E46" s="57"/>
      <c r="F46" s="57"/>
      <c r="G46" s="57"/>
      <c r="H46" s="57"/>
    </row>
    <row r="47" spans="1:8" ht="21" customHeight="1">
      <c r="A47" s="61"/>
      <c r="B47" s="562" t="s">
        <v>383</v>
      </c>
      <c r="C47" s="563"/>
      <c r="D47" s="564"/>
      <c r="E47" s="57"/>
      <c r="F47" s="57"/>
      <c r="G47" s="57"/>
      <c r="H47" s="57"/>
    </row>
    <row r="48" spans="1:8" ht="27.75" customHeight="1">
      <c r="A48" s="55">
        <v>2</v>
      </c>
      <c r="B48" s="562" t="s">
        <v>384</v>
      </c>
      <c r="C48" s="563"/>
      <c r="D48" s="564"/>
      <c r="E48" s="57"/>
      <c r="F48" s="57"/>
      <c r="G48" s="57"/>
      <c r="H48" s="57"/>
    </row>
    <row r="49" spans="1:8" ht="42" customHeight="1">
      <c r="A49" s="55"/>
      <c r="B49" s="562" t="s">
        <v>385</v>
      </c>
      <c r="C49" s="563"/>
      <c r="D49" s="564"/>
      <c r="E49" s="57"/>
      <c r="F49" s="57"/>
      <c r="G49" s="57"/>
      <c r="H49" s="57"/>
    </row>
    <row r="50" spans="1:8" ht="39" customHeight="1">
      <c r="A50" s="55"/>
      <c r="B50" s="562" t="s">
        <v>386</v>
      </c>
      <c r="C50" s="563"/>
      <c r="D50" s="564"/>
      <c r="E50" s="57"/>
      <c r="F50" s="57"/>
      <c r="G50" s="57"/>
      <c r="H50" s="57"/>
    </row>
    <row r="51" spans="1:8" ht="35.25" customHeight="1">
      <c r="A51" s="55">
        <v>3</v>
      </c>
      <c r="B51" s="562" t="s">
        <v>387</v>
      </c>
      <c r="C51" s="563"/>
      <c r="D51" s="564"/>
      <c r="E51" s="57"/>
      <c r="F51" s="57"/>
      <c r="G51" s="57"/>
      <c r="H51" s="57"/>
    </row>
    <row r="52" spans="1:8" ht="15">
      <c r="A52" s="55"/>
      <c r="B52" s="577" t="s">
        <v>371</v>
      </c>
      <c r="C52" s="577"/>
      <c r="D52" s="577"/>
      <c r="E52" s="57"/>
      <c r="F52" s="57">
        <f>SUM(F45:F51)</f>
        <v>0</v>
      </c>
      <c r="G52" s="57">
        <f>SUM(G45:G51)</f>
        <v>0</v>
      </c>
      <c r="H52" s="57">
        <f>SUM(H45:H51)</f>
        <v>0</v>
      </c>
    </row>
    <row r="54" spans="1:11" s="58" customFormat="1" ht="14.25">
      <c r="A54" s="58" t="s">
        <v>388</v>
      </c>
      <c r="B54" s="48"/>
      <c r="C54" s="48"/>
      <c r="D54" s="48"/>
      <c r="E54" s="48"/>
      <c r="F54" s="48"/>
      <c r="G54" s="48"/>
      <c r="H54" s="48"/>
      <c r="I54" s="48"/>
      <c r="J54" s="48"/>
      <c r="K54" s="48"/>
    </row>
    <row r="56" spans="1:8" ht="48.75" customHeight="1">
      <c r="A56" s="59" t="s">
        <v>373</v>
      </c>
      <c r="B56" s="568" t="s">
        <v>0</v>
      </c>
      <c r="C56" s="570"/>
      <c r="D56" s="51" t="s">
        <v>389</v>
      </c>
      <c r="E56" s="51" t="s">
        <v>390</v>
      </c>
      <c r="F56" s="51" t="s">
        <v>391</v>
      </c>
      <c r="G56" s="51" t="s">
        <v>391</v>
      </c>
      <c r="H56" s="51" t="s">
        <v>391</v>
      </c>
    </row>
    <row r="57" spans="1:8" ht="15">
      <c r="A57" s="53">
        <v>1</v>
      </c>
      <c r="B57" s="544">
        <v>2</v>
      </c>
      <c r="C57" s="545"/>
      <c r="D57" s="53">
        <v>3</v>
      </c>
      <c r="E57" s="53">
        <v>4</v>
      </c>
      <c r="F57" s="53">
        <v>5</v>
      </c>
      <c r="G57" s="53">
        <v>6</v>
      </c>
      <c r="H57" s="53">
        <v>7</v>
      </c>
    </row>
    <row r="58" spans="1:8" ht="15">
      <c r="A58" s="55"/>
      <c r="B58" s="544"/>
      <c r="C58" s="545"/>
      <c r="D58" s="57"/>
      <c r="E58" s="57"/>
      <c r="F58" s="57"/>
      <c r="G58" s="57"/>
      <c r="H58" s="57"/>
    </row>
    <row r="59" spans="1:8" ht="15">
      <c r="A59" s="55"/>
      <c r="B59" s="544"/>
      <c r="C59" s="545"/>
      <c r="D59" s="57"/>
      <c r="E59" s="57"/>
      <c r="F59" s="57"/>
      <c r="G59" s="57"/>
      <c r="H59" s="57"/>
    </row>
    <row r="60" spans="1:8" ht="15">
      <c r="A60" s="55"/>
      <c r="B60" s="544"/>
      <c r="C60" s="545"/>
      <c r="D60" s="57"/>
      <c r="E60" s="57"/>
      <c r="F60" s="57"/>
      <c r="G60" s="57"/>
      <c r="H60" s="57"/>
    </row>
    <row r="61" spans="1:8" ht="15">
      <c r="A61" s="55"/>
      <c r="B61" s="544"/>
      <c r="C61" s="545"/>
      <c r="D61" s="57"/>
      <c r="E61" s="57"/>
      <c r="F61" s="57"/>
      <c r="G61" s="57"/>
      <c r="H61" s="57"/>
    </row>
    <row r="62" spans="1:8" ht="15">
      <c r="A62" s="55"/>
      <c r="B62" s="544"/>
      <c r="C62" s="545"/>
      <c r="D62" s="57"/>
      <c r="E62" s="57"/>
      <c r="F62" s="57"/>
      <c r="G62" s="57"/>
      <c r="H62" s="57"/>
    </row>
    <row r="63" spans="1:8" ht="15">
      <c r="A63" s="55"/>
      <c r="B63" s="544"/>
      <c r="C63" s="545"/>
      <c r="D63" s="57"/>
      <c r="E63" s="57"/>
      <c r="F63" s="57"/>
      <c r="G63" s="57"/>
      <c r="H63" s="57"/>
    </row>
    <row r="64" spans="1:8" ht="15">
      <c r="A64" s="55"/>
      <c r="B64" s="544" t="s">
        <v>371</v>
      </c>
      <c r="C64" s="545"/>
      <c r="D64" s="57"/>
      <c r="E64" s="57"/>
      <c r="F64" s="57">
        <f>SUM(F58:F63)</f>
        <v>0</v>
      </c>
      <c r="G64" s="57">
        <f>SUM(G58:G63)</f>
        <v>0</v>
      </c>
      <c r="H64" s="57">
        <f>SUM(H58:H63)</f>
        <v>0</v>
      </c>
    </row>
    <row r="66" spans="1:11" s="58" customFormat="1" ht="14.25">
      <c r="A66" s="58" t="s">
        <v>392</v>
      </c>
      <c r="B66" s="48"/>
      <c r="C66" s="48"/>
      <c r="D66" s="48"/>
      <c r="E66" s="48"/>
      <c r="F66" s="48"/>
      <c r="G66" s="48"/>
      <c r="H66" s="48"/>
      <c r="I66" s="48"/>
      <c r="J66" s="48"/>
      <c r="K66" s="48"/>
    </row>
    <row r="68" spans="1:8" ht="72.75">
      <c r="A68" s="59" t="s">
        <v>373</v>
      </c>
      <c r="B68" s="568" t="s">
        <v>393</v>
      </c>
      <c r="C68" s="570"/>
      <c r="D68" s="51" t="s">
        <v>394</v>
      </c>
      <c r="E68" s="51" t="s">
        <v>395</v>
      </c>
      <c r="F68" s="51" t="s">
        <v>396</v>
      </c>
      <c r="G68" s="51" t="s">
        <v>396</v>
      </c>
      <c r="H68" s="51" t="s">
        <v>396</v>
      </c>
    </row>
    <row r="69" spans="1:8" ht="15">
      <c r="A69" s="53">
        <v>1</v>
      </c>
      <c r="B69" s="544">
        <v>2</v>
      </c>
      <c r="C69" s="545"/>
      <c r="D69" s="53">
        <v>3</v>
      </c>
      <c r="E69" s="53">
        <v>4</v>
      </c>
      <c r="F69" s="53">
        <v>5</v>
      </c>
      <c r="G69" s="53">
        <v>6</v>
      </c>
      <c r="H69" s="53">
        <v>7</v>
      </c>
    </row>
    <row r="70" spans="1:8" ht="15">
      <c r="A70" s="55"/>
      <c r="B70" s="544"/>
      <c r="C70" s="545"/>
      <c r="D70" s="57"/>
      <c r="E70" s="57"/>
      <c r="F70" s="57"/>
      <c r="G70" s="57"/>
      <c r="H70" s="57"/>
    </row>
    <row r="71" spans="1:8" ht="15">
      <c r="A71" s="55"/>
      <c r="B71" s="544"/>
      <c r="C71" s="545"/>
      <c r="D71" s="57"/>
      <c r="E71" s="57"/>
      <c r="F71" s="57"/>
      <c r="G71" s="57"/>
      <c r="H71" s="57"/>
    </row>
    <row r="72" spans="1:8" ht="15">
      <c r="A72" s="55"/>
      <c r="B72" s="544"/>
      <c r="C72" s="545"/>
      <c r="D72" s="57"/>
      <c r="E72" s="57"/>
      <c r="F72" s="57"/>
      <c r="G72" s="57"/>
      <c r="H72" s="57"/>
    </row>
    <row r="73" spans="1:8" ht="15">
      <c r="A73" s="55"/>
      <c r="B73" s="544"/>
      <c r="C73" s="545"/>
      <c r="D73" s="57"/>
      <c r="E73" s="57"/>
      <c r="F73" s="57"/>
      <c r="G73" s="57"/>
      <c r="H73" s="57"/>
    </row>
    <row r="74" spans="1:8" ht="15">
      <c r="A74" s="55"/>
      <c r="B74" s="544"/>
      <c r="C74" s="545"/>
      <c r="D74" s="57"/>
      <c r="E74" s="57"/>
      <c r="F74" s="57"/>
      <c r="G74" s="57"/>
      <c r="H74" s="57"/>
    </row>
    <row r="75" spans="1:8" ht="15">
      <c r="A75" s="55"/>
      <c r="B75" s="544"/>
      <c r="C75" s="545"/>
      <c r="D75" s="57"/>
      <c r="E75" s="57"/>
      <c r="F75" s="57"/>
      <c r="G75" s="57"/>
      <c r="H75" s="57"/>
    </row>
    <row r="76" spans="1:8" ht="15">
      <c r="A76" s="55"/>
      <c r="B76" s="544" t="s">
        <v>371</v>
      </c>
      <c r="C76" s="545"/>
      <c r="D76" s="57"/>
      <c r="E76" s="57"/>
      <c r="F76" s="57">
        <f>SUM(F70:F75)</f>
        <v>0</v>
      </c>
      <c r="G76" s="57">
        <f>SUM(G70:G75)</f>
        <v>0</v>
      </c>
      <c r="H76" s="57">
        <f>SUM(H70:H75)</f>
        <v>0</v>
      </c>
    </row>
    <row r="78" spans="1:8" ht="28.5" customHeight="1">
      <c r="A78" s="597" t="s">
        <v>397</v>
      </c>
      <c r="B78" s="597"/>
      <c r="C78" s="597"/>
      <c r="D78" s="597"/>
      <c r="E78" s="597"/>
      <c r="F78" s="597"/>
      <c r="G78" s="597"/>
      <c r="H78" s="597"/>
    </row>
    <row r="80" spans="1:8" ht="39.75" customHeight="1">
      <c r="A80" s="59" t="s">
        <v>373</v>
      </c>
      <c r="B80" s="568" t="s">
        <v>0</v>
      </c>
      <c r="C80" s="570"/>
      <c r="D80" s="51" t="s">
        <v>398</v>
      </c>
      <c r="E80" s="51" t="s">
        <v>390</v>
      </c>
      <c r="F80" s="51" t="s">
        <v>399</v>
      </c>
      <c r="G80" s="51" t="s">
        <v>399</v>
      </c>
      <c r="H80" s="51" t="s">
        <v>399</v>
      </c>
    </row>
    <row r="81" spans="1:8" ht="15">
      <c r="A81" s="53">
        <v>1</v>
      </c>
      <c r="B81" s="544">
        <v>2</v>
      </c>
      <c r="C81" s="545"/>
      <c r="D81" s="53">
        <v>3</v>
      </c>
      <c r="E81" s="53">
        <v>4</v>
      </c>
      <c r="F81" s="53">
        <v>5</v>
      </c>
      <c r="G81" s="53">
        <v>6</v>
      </c>
      <c r="H81" s="53">
        <v>7</v>
      </c>
    </row>
    <row r="82" spans="1:8" ht="15">
      <c r="A82" s="55"/>
      <c r="B82" s="544"/>
      <c r="C82" s="545"/>
      <c r="D82" s="57"/>
      <c r="E82" s="57"/>
      <c r="F82" s="57"/>
      <c r="G82" s="57"/>
      <c r="H82" s="57"/>
    </row>
    <row r="83" spans="1:8" ht="15">
      <c r="A83" s="55"/>
      <c r="B83" s="544"/>
      <c r="C83" s="545"/>
      <c r="D83" s="57"/>
      <c r="E83" s="57"/>
      <c r="F83" s="57"/>
      <c r="G83" s="57"/>
      <c r="H83" s="57"/>
    </row>
    <row r="84" spans="1:8" ht="15">
      <c r="A84" s="55"/>
      <c r="B84" s="544"/>
      <c r="C84" s="545"/>
      <c r="D84" s="57"/>
      <c r="E84" s="57"/>
      <c r="F84" s="57"/>
      <c r="G84" s="57"/>
      <c r="H84" s="57"/>
    </row>
    <row r="85" spans="1:8" ht="15">
      <c r="A85" s="55"/>
      <c r="B85" s="544"/>
      <c r="C85" s="545"/>
      <c r="D85" s="57"/>
      <c r="E85" s="57"/>
      <c r="F85" s="57"/>
      <c r="G85" s="57"/>
      <c r="H85" s="57"/>
    </row>
    <row r="86" spans="1:8" ht="15">
      <c r="A86" s="55"/>
      <c r="B86" s="544"/>
      <c r="C86" s="545"/>
      <c r="D86" s="57"/>
      <c r="E86" s="57"/>
      <c r="F86" s="57"/>
      <c r="G86" s="57"/>
      <c r="H86" s="57"/>
    </row>
    <row r="87" spans="1:8" ht="15">
      <c r="A87" s="55"/>
      <c r="B87" s="544"/>
      <c r="C87" s="545"/>
      <c r="D87" s="57"/>
      <c r="E87" s="57"/>
      <c r="F87" s="57"/>
      <c r="G87" s="57"/>
      <c r="H87" s="57"/>
    </row>
    <row r="88" spans="1:8" ht="15">
      <c r="A88" s="55"/>
      <c r="B88" s="544" t="s">
        <v>371</v>
      </c>
      <c r="C88" s="545"/>
      <c r="D88" s="57"/>
      <c r="E88" s="57"/>
      <c r="F88" s="57">
        <f>SUM(F82:F87)</f>
        <v>0</v>
      </c>
      <c r="G88" s="57">
        <f>SUM(G82:G87)</f>
        <v>0</v>
      </c>
      <c r="H88" s="57">
        <f>SUM(H82:H87)</f>
        <v>0</v>
      </c>
    </row>
    <row r="90" spans="1:11" s="58" customFormat="1" ht="14.25" customHeight="1">
      <c r="A90" s="58" t="s">
        <v>400</v>
      </c>
      <c r="B90" s="48"/>
      <c r="C90" s="48"/>
      <c r="D90" s="48"/>
      <c r="E90" s="48"/>
      <c r="F90" s="48"/>
      <c r="G90" s="48"/>
      <c r="H90" s="48"/>
      <c r="I90" s="48"/>
      <c r="J90" s="48"/>
      <c r="K90" s="48"/>
    </row>
    <row r="91" spans="1:11" s="58" customFormat="1" ht="14.25" customHeight="1">
      <c r="A91" s="58" t="s">
        <v>401</v>
      </c>
      <c r="B91" s="48"/>
      <c r="C91" s="48"/>
      <c r="D91" s="48"/>
      <c r="E91" s="48"/>
      <c r="F91" s="48"/>
      <c r="G91" s="48"/>
      <c r="H91" s="48"/>
      <c r="I91" s="48"/>
      <c r="J91" s="48"/>
      <c r="K91" s="48"/>
    </row>
    <row r="93" spans="1:9" ht="52.5" customHeight="1">
      <c r="A93" s="59" t="s">
        <v>373</v>
      </c>
      <c r="B93" s="553" t="s">
        <v>0</v>
      </c>
      <c r="C93" s="554"/>
      <c r="D93" s="77" t="s">
        <v>402</v>
      </c>
      <c r="E93" s="51" t="s">
        <v>403</v>
      </c>
      <c r="F93" s="51" t="s">
        <v>404</v>
      </c>
      <c r="G93" s="51" t="s">
        <v>405</v>
      </c>
      <c r="H93" s="51" t="s">
        <v>405</v>
      </c>
      <c r="I93" s="51" t="s">
        <v>405</v>
      </c>
    </row>
    <row r="94" spans="1:9" ht="15">
      <c r="A94" s="53">
        <v>1</v>
      </c>
      <c r="B94" s="544">
        <v>2</v>
      </c>
      <c r="C94" s="545"/>
      <c r="D94" s="53">
        <v>3</v>
      </c>
      <c r="E94" s="53">
        <v>4</v>
      </c>
      <c r="F94" s="53">
        <v>5</v>
      </c>
      <c r="G94" s="53">
        <v>6</v>
      </c>
      <c r="H94" s="53">
        <v>7</v>
      </c>
      <c r="I94" s="53">
        <v>8</v>
      </c>
    </row>
    <row r="95" spans="1:9" ht="15">
      <c r="A95" s="55"/>
      <c r="B95" s="544"/>
      <c r="C95" s="545"/>
      <c r="D95" s="57"/>
      <c r="E95" s="57"/>
      <c r="F95" s="57"/>
      <c r="G95" s="57"/>
      <c r="H95" s="57"/>
      <c r="I95" s="57"/>
    </row>
    <row r="96" spans="1:9" ht="15">
      <c r="A96" s="55"/>
      <c r="B96" s="544"/>
      <c r="C96" s="545"/>
      <c r="D96" s="57"/>
      <c r="E96" s="57"/>
      <c r="F96" s="57"/>
      <c r="G96" s="57"/>
      <c r="H96" s="57"/>
      <c r="I96" s="57"/>
    </row>
    <row r="97" spans="1:9" ht="15">
      <c r="A97" s="55"/>
      <c r="B97" s="544"/>
      <c r="C97" s="545"/>
      <c r="D97" s="57"/>
      <c r="E97" s="57"/>
      <c r="F97" s="57"/>
      <c r="G97" s="57"/>
      <c r="H97" s="57"/>
      <c r="I97" s="57"/>
    </row>
    <row r="98" spans="1:9" ht="15">
      <c r="A98" s="55"/>
      <c r="B98" s="544"/>
      <c r="C98" s="545"/>
      <c r="D98" s="57"/>
      <c r="E98" s="57"/>
      <c r="F98" s="57"/>
      <c r="G98" s="57"/>
      <c r="H98" s="57"/>
      <c r="I98" s="57"/>
    </row>
    <row r="99" spans="1:9" ht="15">
      <c r="A99" s="55"/>
      <c r="B99" s="544"/>
      <c r="C99" s="545"/>
      <c r="D99" s="57"/>
      <c r="E99" s="57"/>
      <c r="F99" s="57"/>
      <c r="G99" s="57"/>
      <c r="H99" s="57"/>
      <c r="I99" s="57"/>
    </row>
    <row r="100" spans="1:9" ht="15">
      <c r="A100" s="55"/>
      <c r="B100" s="544"/>
      <c r="C100" s="545"/>
      <c r="D100" s="57"/>
      <c r="E100" s="57"/>
      <c r="F100" s="57"/>
      <c r="G100" s="57"/>
      <c r="H100" s="57"/>
      <c r="I100" s="57"/>
    </row>
    <row r="101" spans="1:9" ht="15">
      <c r="A101" s="55"/>
      <c r="B101" s="544" t="s">
        <v>371</v>
      </c>
      <c r="C101" s="545"/>
      <c r="D101" s="57"/>
      <c r="E101" s="57"/>
      <c r="F101" s="57"/>
      <c r="G101" s="57">
        <f>SUM(G95:G100)</f>
        <v>0</v>
      </c>
      <c r="H101" s="57">
        <f>SUM(H95:H100)</f>
        <v>0</v>
      </c>
      <c r="I101" s="57">
        <f>SUM(I95:I100)</f>
        <v>0</v>
      </c>
    </row>
    <row r="103" spans="1:11" s="58" customFormat="1" ht="14.25">
      <c r="A103" s="58" t="s">
        <v>406</v>
      </c>
      <c r="B103" s="48"/>
      <c r="C103" s="48"/>
      <c r="D103" s="48"/>
      <c r="E103" s="48"/>
      <c r="F103" s="48"/>
      <c r="G103" s="48"/>
      <c r="H103" s="48"/>
      <c r="I103" s="48"/>
      <c r="J103" s="48"/>
      <c r="K103" s="48"/>
    </row>
    <row r="105" spans="1:8" ht="36.75">
      <c r="A105" s="59" t="s">
        <v>373</v>
      </c>
      <c r="B105" s="568" t="s">
        <v>393</v>
      </c>
      <c r="C105" s="570"/>
      <c r="D105" s="51" t="s">
        <v>407</v>
      </c>
      <c r="E105" s="51" t="s">
        <v>408</v>
      </c>
      <c r="F105" s="51" t="s">
        <v>405</v>
      </c>
      <c r="G105" s="51" t="s">
        <v>405</v>
      </c>
      <c r="H105" s="51" t="s">
        <v>405</v>
      </c>
    </row>
    <row r="106" spans="1:8" ht="15">
      <c r="A106" s="53">
        <v>1</v>
      </c>
      <c r="B106" s="544">
        <v>2</v>
      </c>
      <c r="C106" s="545"/>
      <c r="D106" s="53">
        <v>3</v>
      </c>
      <c r="E106" s="53">
        <v>4</v>
      </c>
      <c r="F106" s="53">
        <v>5</v>
      </c>
      <c r="G106" s="53">
        <v>6</v>
      </c>
      <c r="H106" s="53">
        <v>7</v>
      </c>
    </row>
    <row r="107" spans="1:8" ht="15">
      <c r="A107" s="55"/>
      <c r="B107" s="544"/>
      <c r="C107" s="545"/>
      <c r="D107" s="57"/>
      <c r="E107" s="57"/>
      <c r="F107" s="57"/>
      <c r="G107" s="57"/>
      <c r="H107" s="57"/>
    </row>
    <row r="108" spans="1:8" ht="15">
      <c r="A108" s="55"/>
      <c r="B108" s="544"/>
      <c r="C108" s="545"/>
      <c r="D108" s="57"/>
      <c r="E108" s="57"/>
      <c r="F108" s="57"/>
      <c r="G108" s="57"/>
      <c r="H108" s="57"/>
    </row>
    <row r="109" spans="1:8" ht="15">
      <c r="A109" s="55"/>
      <c r="B109" s="544"/>
      <c r="C109" s="545"/>
      <c r="D109" s="57"/>
      <c r="E109" s="57"/>
      <c r="F109" s="57"/>
      <c r="G109" s="57"/>
      <c r="H109" s="57"/>
    </row>
    <row r="110" spans="1:8" ht="15">
      <c r="A110" s="55"/>
      <c r="B110" s="544"/>
      <c r="C110" s="545"/>
      <c r="D110" s="57"/>
      <c r="E110" s="57"/>
      <c r="F110" s="57"/>
      <c r="G110" s="57"/>
      <c r="H110" s="57"/>
    </row>
    <row r="111" spans="1:8" ht="15">
      <c r="A111" s="55"/>
      <c r="B111" s="544"/>
      <c r="C111" s="545"/>
      <c r="D111" s="57"/>
      <c r="E111" s="57"/>
      <c r="F111" s="57"/>
      <c r="G111" s="57"/>
      <c r="H111" s="57"/>
    </row>
    <row r="112" spans="1:8" ht="15">
      <c r="A112" s="55"/>
      <c r="B112" s="544"/>
      <c r="C112" s="545"/>
      <c r="D112" s="57"/>
      <c r="E112" s="57"/>
      <c r="F112" s="57"/>
      <c r="G112" s="57"/>
      <c r="H112" s="57"/>
    </row>
    <row r="113" spans="1:8" ht="15">
      <c r="A113" s="55"/>
      <c r="B113" s="544" t="s">
        <v>371</v>
      </c>
      <c r="C113" s="545"/>
      <c r="D113" s="57"/>
      <c r="E113" s="57"/>
      <c r="F113" s="57">
        <f>SUM(F107:F112)</f>
        <v>0</v>
      </c>
      <c r="G113" s="57">
        <f>SUM(G107:G112)</f>
        <v>0</v>
      </c>
      <c r="H113" s="57">
        <f>SUM(H107:H112)</f>
        <v>0</v>
      </c>
    </row>
    <row r="115" spans="1:11" s="58" customFormat="1" ht="14.25">
      <c r="A115" s="58" t="s">
        <v>409</v>
      </c>
      <c r="B115" s="48"/>
      <c r="C115" s="48"/>
      <c r="D115" s="48"/>
      <c r="E115" s="48"/>
      <c r="F115" s="48"/>
      <c r="G115" s="48"/>
      <c r="H115" s="48"/>
      <c r="I115" s="48"/>
      <c r="J115" s="48"/>
      <c r="K115" s="48"/>
    </row>
    <row r="117" spans="1:9" ht="36.75">
      <c r="A117" s="59" t="s">
        <v>373</v>
      </c>
      <c r="B117" s="568" t="s">
        <v>0</v>
      </c>
      <c r="C117" s="570"/>
      <c r="D117" s="51" t="s">
        <v>410</v>
      </c>
      <c r="E117" s="51" t="s">
        <v>411</v>
      </c>
      <c r="F117" s="51" t="s">
        <v>412</v>
      </c>
      <c r="G117" s="51" t="s">
        <v>405</v>
      </c>
      <c r="H117" s="51" t="s">
        <v>405</v>
      </c>
      <c r="I117" s="51" t="s">
        <v>405</v>
      </c>
    </row>
    <row r="118" spans="1:9" ht="15">
      <c r="A118" s="53">
        <v>1</v>
      </c>
      <c r="B118" s="544">
        <v>2</v>
      </c>
      <c r="C118" s="545"/>
      <c r="D118" s="53">
        <v>3</v>
      </c>
      <c r="E118" s="53">
        <v>4</v>
      </c>
      <c r="F118" s="53">
        <v>5</v>
      </c>
      <c r="G118" s="53">
        <v>6</v>
      </c>
      <c r="H118" s="53">
        <v>7</v>
      </c>
      <c r="I118" s="53">
        <v>8</v>
      </c>
    </row>
    <row r="119" spans="1:9" ht="15">
      <c r="A119" s="55"/>
      <c r="B119" s="544"/>
      <c r="C119" s="545"/>
      <c r="D119" s="57"/>
      <c r="E119" s="57"/>
      <c r="F119" s="57"/>
      <c r="G119" s="57"/>
      <c r="H119" s="57"/>
      <c r="I119" s="57"/>
    </row>
    <row r="120" spans="1:9" ht="15">
      <c r="A120" s="55"/>
      <c r="B120" s="544"/>
      <c r="C120" s="545"/>
      <c r="D120" s="57"/>
      <c r="E120" s="57"/>
      <c r="F120" s="57"/>
      <c r="G120" s="57"/>
      <c r="H120" s="57"/>
      <c r="I120" s="57"/>
    </row>
    <row r="121" spans="1:9" ht="15">
      <c r="A121" s="55"/>
      <c r="B121" s="544"/>
      <c r="C121" s="545"/>
      <c r="D121" s="57"/>
      <c r="E121" s="57"/>
      <c r="F121" s="57"/>
      <c r="G121" s="57"/>
      <c r="H121" s="57"/>
      <c r="I121" s="57"/>
    </row>
    <row r="122" spans="1:9" ht="15">
      <c r="A122" s="55"/>
      <c r="B122" s="544"/>
      <c r="C122" s="545"/>
      <c r="D122" s="57"/>
      <c r="E122" s="57"/>
      <c r="F122" s="57"/>
      <c r="G122" s="57"/>
      <c r="H122" s="57"/>
      <c r="I122" s="57"/>
    </row>
    <row r="123" spans="1:9" ht="15">
      <c r="A123" s="55"/>
      <c r="B123" s="544"/>
      <c r="C123" s="545"/>
      <c r="D123" s="57"/>
      <c r="E123" s="57"/>
      <c r="F123" s="57"/>
      <c r="G123" s="57"/>
      <c r="H123" s="57"/>
      <c r="I123" s="57"/>
    </row>
    <row r="124" spans="1:9" ht="15">
      <c r="A124" s="55"/>
      <c r="B124" s="544"/>
      <c r="C124" s="545"/>
      <c r="D124" s="57"/>
      <c r="E124" s="57"/>
      <c r="F124" s="57"/>
      <c r="G124" s="57"/>
      <c r="H124" s="57"/>
      <c r="I124" s="57"/>
    </row>
    <row r="125" spans="1:9" ht="15">
      <c r="A125" s="55"/>
      <c r="B125" s="544" t="s">
        <v>371</v>
      </c>
      <c r="C125" s="545"/>
      <c r="D125" s="57"/>
      <c r="E125" s="57"/>
      <c r="F125" s="57"/>
      <c r="G125" s="57">
        <f>SUM(G119:G124)</f>
        <v>0</v>
      </c>
      <c r="H125" s="57">
        <f>SUM(H119:H124)</f>
        <v>0</v>
      </c>
      <c r="I125" s="57">
        <f>SUM(I119:I124)</f>
        <v>0</v>
      </c>
    </row>
    <row r="127" spans="1:11" s="58" customFormat="1" ht="14.25">
      <c r="A127" s="58" t="s">
        <v>413</v>
      </c>
      <c r="B127" s="48"/>
      <c r="C127" s="48"/>
      <c r="D127" s="48"/>
      <c r="E127" s="48"/>
      <c r="F127" s="48"/>
      <c r="G127" s="48"/>
      <c r="H127" s="48"/>
      <c r="I127" s="48"/>
      <c r="J127" s="48"/>
      <c r="K127" s="48"/>
    </row>
    <row r="129" spans="1:8" ht="48.75">
      <c r="A129" s="59" t="s">
        <v>373</v>
      </c>
      <c r="B129" s="568" t="s">
        <v>0</v>
      </c>
      <c r="C129" s="570"/>
      <c r="D129" s="51" t="s">
        <v>414</v>
      </c>
      <c r="E129" s="51" t="s">
        <v>415</v>
      </c>
      <c r="F129" s="51" t="s">
        <v>416</v>
      </c>
      <c r="G129" s="51" t="s">
        <v>416</v>
      </c>
      <c r="H129" s="51" t="s">
        <v>416</v>
      </c>
    </row>
    <row r="130" spans="1:8" ht="15">
      <c r="A130" s="53">
        <v>1</v>
      </c>
      <c r="B130" s="544">
        <v>2</v>
      </c>
      <c r="C130" s="545"/>
      <c r="D130" s="53">
        <v>3</v>
      </c>
      <c r="E130" s="53">
        <v>4</v>
      </c>
      <c r="F130" s="53">
        <v>5</v>
      </c>
      <c r="G130" s="53">
        <v>6</v>
      </c>
      <c r="H130" s="53">
        <v>7</v>
      </c>
    </row>
    <row r="131" spans="1:8" ht="15">
      <c r="A131" s="55"/>
      <c r="B131" s="544"/>
      <c r="C131" s="545"/>
      <c r="D131" s="57"/>
      <c r="E131" s="57"/>
      <c r="F131" s="57"/>
      <c r="G131" s="57"/>
      <c r="H131" s="57"/>
    </row>
    <row r="132" spans="1:8" ht="15">
      <c r="A132" s="55"/>
      <c r="B132" s="544"/>
      <c r="C132" s="545"/>
      <c r="D132" s="57"/>
      <c r="E132" s="57"/>
      <c r="F132" s="57"/>
      <c r="G132" s="57"/>
      <c r="H132" s="57"/>
    </row>
    <row r="133" spans="1:8" ht="15">
      <c r="A133" s="55"/>
      <c r="B133" s="544"/>
      <c r="C133" s="545"/>
      <c r="D133" s="57"/>
      <c r="E133" s="57"/>
      <c r="F133" s="57"/>
      <c r="G133" s="57"/>
      <c r="H133" s="57"/>
    </row>
    <row r="134" spans="1:8" ht="15">
      <c r="A134" s="55"/>
      <c r="B134" s="544"/>
      <c r="C134" s="545"/>
      <c r="D134" s="57"/>
      <c r="E134" s="57"/>
      <c r="F134" s="57"/>
      <c r="G134" s="57"/>
      <c r="H134" s="57"/>
    </row>
    <row r="135" spans="1:8" ht="15">
      <c r="A135" s="55"/>
      <c r="B135" s="544"/>
      <c r="C135" s="545"/>
      <c r="D135" s="57"/>
      <c r="E135" s="57"/>
      <c r="F135" s="57"/>
      <c r="G135" s="57"/>
      <c r="H135" s="57"/>
    </row>
    <row r="136" spans="1:8" ht="15">
      <c r="A136" s="55"/>
      <c r="B136" s="544"/>
      <c r="C136" s="545"/>
      <c r="D136" s="57"/>
      <c r="E136" s="57"/>
      <c r="F136" s="57"/>
      <c r="G136" s="57"/>
      <c r="H136" s="57"/>
    </row>
    <row r="137" spans="1:8" ht="15">
      <c r="A137" s="55"/>
      <c r="B137" s="544" t="s">
        <v>371</v>
      </c>
      <c r="C137" s="545"/>
      <c r="D137" s="57"/>
      <c r="E137" s="57"/>
      <c r="F137" s="57">
        <f>SUM(F131:F136)</f>
        <v>0</v>
      </c>
      <c r="G137" s="57">
        <f>SUM(G131:G136)</f>
        <v>0</v>
      </c>
      <c r="H137" s="57">
        <f>SUM(H131:H136)</f>
        <v>0</v>
      </c>
    </row>
    <row r="139" spans="1:11" s="58" customFormat="1" ht="14.25">
      <c r="A139" s="58" t="s">
        <v>417</v>
      </c>
      <c r="B139" s="48"/>
      <c r="C139" s="48"/>
      <c r="D139" s="48"/>
      <c r="E139" s="48"/>
      <c r="F139" s="48"/>
      <c r="G139" s="48"/>
      <c r="H139" s="48"/>
      <c r="I139" s="48"/>
      <c r="J139" s="48"/>
      <c r="K139" s="48"/>
    </row>
    <row r="141" spans="1:8" ht="24.75">
      <c r="A141" s="59" t="s">
        <v>373</v>
      </c>
      <c r="B141" s="553" t="s">
        <v>418</v>
      </c>
      <c r="C141" s="554"/>
      <c r="D141" s="51" t="s">
        <v>419</v>
      </c>
      <c r="E141" s="51" t="s">
        <v>420</v>
      </c>
      <c r="F141" s="51" t="s">
        <v>421</v>
      </c>
      <c r="G141" s="51" t="s">
        <v>421</v>
      </c>
      <c r="H141" s="51" t="s">
        <v>421</v>
      </c>
    </row>
    <row r="142" spans="1:8" ht="15">
      <c r="A142" s="53">
        <v>1</v>
      </c>
      <c r="B142" s="544">
        <v>2</v>
      </c>
      <c r="C142" s="545"/>
      <c r="D142" s="53">
        <v>3</v>
      </c>
      <c r="E142" s="53">
        <v>4</v>
      </c>
      <c r="F142" s="53">
        <v>5</v>
      </c>
      <c r="G142" s="53">
        <v>6</v>
      </c>
      <c r="H142" s="53">
        <v>7</v>
      </c>
    </row>
    <row r="143" spans="1:8" ht="15">
      <c r="A143" s="55"/>
      <c r="B143" s="544"/>
      <c r="C143" s="545"/>
      <c r="D143" s="57"/>
      <c r="E143" s="57"/>
      <c r="F143" s="57"/>
      <c r="G143" s="57"/>
      <c r="H143" s="57"/>
    </row>
    <row r="144" spans="1:8" ht="15">
      <c r="A144" s="55"/>
      <c r="B144" s="544"/>
      <c r="C144" s="545"/>
      <c r="D144" s="57"/>
      <c r="E144" s="57"/>
      <c r="F144" s="57"/>
      <c r="G144" s="57"/>
      <c r="H144" s="57"/>
    </row>
    <row r="145" spans="1:8" ht="15">
      <c r="A145" s="55"/>
      <c r="B145" s="544"/>
      <c r="C145" s="545"/>
      <c r="D145" s="57"/>
      <c r="E145" s="57"/>
      <c r="F145" s="57"/>
      <c r="G145" s="57"/>
      <c r="H145" s="57"/>
    </row>
    <row r="146" spans="1:8" ht="15">
      <c r="A146" s="55"/>
      <c r="B146" s="544"/>
      <c r="C146" s="545"/>
      <c r="D146" s="57"/>
      <c r="E146" s="57"/>
      <c r="F146" s="57"/>
      <c r="G146" s="57"/>
      <c r="H146" s="57"/>
    </row>
    <row r="147" spans="1:8" ht="15">
      <c r="A147" s="55"/>
      <c r="B147" s="544"/>
      <c r="C147" s="545"/>
      <c r="D147" s="57"/>
      <c r="E147" s="57"/>
      <c r="F147" s="57"/>
      <c r="G147" s="57"/>
      <c r="H147" s="57"/>
    </row>
    <row r="148" spans="1:8" ht="15">
      <c r="A148" s="55"/>
      <c r="B148" s="544"/>
      <c r="C148" s="545"/>
      <c r="D148" s="57"/>
      <c r="E148" s="57"/>
      <c r="F148" s="57"/>
      <c r="G148" s="57"/>
      <c r="H148" s="57"/>
    </row>
    <row r="149" spans="1:8" ht="15">
      <c r="A149" s="55"/>
      <c r="B149" s="544" t="s">
        <v>371</v>
      </c>
      <c r="C149" s="545"/>
      <c r="D149" s="57"/>
      <c r="E149" s="57"/>
      <c r="F149" s="57">
        <f>SUM(F143:F148)</f>
        <v>0</v>
      </c>
      <c r="G149" s="57">
        <f>SUM(G143:G148)</f>
        <v>0</v>
      </c>
      <c r="H149" s="57">
        <f>SUM(H143:H148)</f>
        <v>0</v>
      </c>
    </row>
    <row r="151" spans="1:11" s="58" customFormat="1" ht="14.25">
      <c r="A151" s="58" t="s">
        <v>422</v>
      </c>
      <c r="B151" s="48"/>
      <c r="C151" s="48"/>
      <c r="D151" s="48"/>
      <c r="E151" s="48"/>
      <c r="F151" s="48"/>
      <c r="G151" s="48"/>
      <c r="H151" s="48"/>
      <c r="I151" s="48"/>
      <c r="J151" s="48"/>
      <c r="K151" s="48"/>
    </row>
    <row r="153" spans="1:8" ht="24.75">
      <c r="A153" s="59" t="s">
        <v>373</v>
      </c>
      <c r="B153" s="553" t="s">
        <v>418</v>
      </c>
      <c r="C153" s="554"/>
      <c r="D153" s="51" t="s">
        <v>419</v>
      </c>
      <c r="E153" s="51" t="s">
        <v>420</v>
      </c>
      <c r="F153" s="51" t="s">
        <v>421</v>
      </c>
      <c r="G153" s="51" t="s">
        <v>421</v>
      </c>
      <c r="H153" s="51" t="s">
        <v>421</v>
      </c>
    </row>
    <row r="154" spans="1:8" ht="15">
      <c r="A154" s="53">
        <v>1</v>
      </c>
      <c r="B154" s="544">
        <v>2</v>
      </c>
      <c r="C154" s="545"/>
      <c r="D154" s="53">
        <v>3</v>
      </c>
      <c r="E154" s="53">
        <v>4</v>
      </c>
      <c r="F154" s="53">
        <v>5</v>
      </c>
      <c r="G154" s="53">
        <v>6</v>
      </c>
      <c r="H154" s="53">
        <v>7</v>
      </c>
    </row>
    <row r="155" spans="1:8" ht="15">
      <c r="A155" s="55"/>
      <c r="B155" s="544"/>
      <c r="C155" s="545"/>
      <c r="D155" s="57"/>
      <c r="E155" s="57"/>
      <c r="F155" s="57"/>
      <c r="G155" s="57"/>
      <c r="H155" s="57"/>
    </row>
    <row r="156" spans="1:8" ht="15">
      <c r="A156" s="55"/>
      <c r="B156" s="544"/>
      <c r="C156" s="545"/>
      <c r="D156" s="57"/>
      <c r="E156" s="57"/>
      <c r="F156" s="57"/>
      <c r="G156" s="57"/>
      <c r="H156" s="57"/>
    </row>
    <row r="157" spans="1:8" ht="15">
      <c r="A157" s="55"/>
      <c r="B157" s="544"/>
      <c r="C157" s="545"/>
      <c r="D157" s="57"/>
      <c r="E157" s="57"/>
      <c r="F157" s="57"/>
      <c r="G157" s="57"/>
      <c r="H157" s="57"/>
    </row>
    <row r="158" spans="1:8" ht="15">
      <c r="A158" s="55"/>
      <c r="B158" s="544"/>
      <c r="C158" s="545"/>
      <c r="D158" s="57"/>
      <c r="E158" s="57"/>
      <c r="F158" s="57"/>
      <c r="G158" s="57"/>
      <c r="H158" s="57"/>
    </row>
    <row r="159" spans="1:8" ht="15">
      <c r="A159" s="55"/>
      <c r="B159" s="544"/>
      <c r="C159" s="545"/>
      <c r="D159" s="57"/>
      <c r="E159" s="57"/>
      <c r="F159" s="57"/>
      <c r="G159" s="57"/>
      <c r="H159" s="57"/>
    </row>
    <row r="160" spans="1:8" ht="15">
      <c r="A160" s="55"/>
      <c r="B160" s="544"/>
      <c r="C160" s="545"/>
      <c r="D160" s="57"/>
      <c r="E160" s="57"/>
      <c r="F160" s="57"/>
      <c r="G160" s="57"/>
      <c r="H160" s="57"/>
    </row>
    <row r="161" spans="1:8" ht="15">
      <c r="A161" s="55"/>
      <c r="B161" s="544" t="s">
        <v>371</v>
      </c>
      <c r="C161" s="545"/>
      <c r="D161" s="57"/>
      <c r="E161" s="57"/>
      <c r="F161" s="57">
        <f>SUM(F155:F160)</f>
        <v>0</v>
      </c>
      <c r="G161" s="57">
        <f>SUM(G155:G160)</f>
        <v>0</v>
      </c>
      <c r="H161" s="57">
        <f>SUM(H155:H160)</f>
        <v>0</v>
      </c>
    </row>
    <row r="163" spans="1:11" s="58" customFormat="1" ht="14.25">
      <c r="A163" s="58" t="s">
        <v>423</v>
      </c>
      <c r="B163" s="48"/>
      <c r="C163" s="48"/>
      <c r="D163" s="48"/>
      <c r="E163" s="48"/>
      <c r="F163" s="48"/>
      <c r="G163" s="48"/>
      <c r="H163" s="48"/>
      <c r="I163" s="48"/>
      <c r="J163" s="48"/>
      <c r="K163" s="48"/>
    </row>
    <row r="165" spans="1:8" ht="24.75">
      <c r="A165" s="59" t="s">
        <v>373</v>
      </c>
      <c r="B165" s="568" t="s">
        <v>393</v>
      </c>
      <c r="C165" s="570"/>
      <c r="D165" s="51" t="s">
        <v>414</v>
      </c>
      <c r="E165" s="51" t="s">
        <v>420</v>
      </c>
      <c r="F165" s="51" t="s">
        <v>421</v>
      </c>
      <c r="G165" s="51" t="s">
        <v>421</v>
      </c>
      <c r="H165" s="51" t="s">
        <v>421</v>
      </c>
    </row>
    <row r="166" spans="1:8" ht="15">
      <c r="A166" s="53">
        <v>1</v>
      </c>
      <c r="B166" s="544">
        <v>2</v>
      </c>
      <c r="C166" s="545"/>
      <c r="D166" s="53">
        <v>3</v>
      </c>
      <c r="E166" s="53">
        <v>4</v>
      </c>
      <c r="F166" s="53">
        <v>5</v>
      </c>
      <c r="G166" s="53">
        <v>6</v>
      </c>
      <c r="H166" s="53">
        <v>7</v>
      </c>
    </row>
    <row r="167" spans="1:8" ht="15">
      <c r="A167" s="55"/>
      <c r="B167" s="544"/>
      <c r="C167" s="545"/>
      <c r="D167" s="57"/>
      <c r="E167" s="57"/>
      <c r="F167" s="57"/>
      <c r="G167" s="57"/>
      <c r="H167" s="57"/>
    </row>
    <row r="168" spans="1:8" ht="15">
      <c r="A168" s="55"/>
      <c r="B168" s="544"/>
      <c r="C168" s="545"/>
      <c r="D168" s="57"/>
      <c r="E168" s="57"/>
      <c r="F168" s="57"/>
      <c r="G168" s="57"/>
      <c r="H168" s="57"/>
    </row>
    <row r="169" spans="1:8" ht="15">
      <c r="A169" s="55"/>
      <c r="B169" s="544"/>
      <c r="C169" s="545"/>
      <c r="D169" s="57"/>
      <c r="E169" s="57"/>
      <c r="F169" s="57"/>
      <c r="G169" s="57"/>
      <c r="H169" s="57"/>
    </row>
    <row r="170" spans="1:8" ht="15">
      <c r="A170" s="55"/>
      <c r="B170" s="544"/>
      <c r="C170" s="545"/>
      <c r="D170" s="57"/>
      <c r="E170" s="57"/>
      <c r="F170" s="57"/>
      <c r="G170" s="57"/>
      <c r="H170" s="57"/>
    </row>
    <row r="171" spans="1:8" ht="15">
      <c r="A171" s="55"/>
      <c r="B171" s="544"/>
      <c r="C171" s="545"/>
      <c r="D171" s="57"/>
      <c r="E171" s="57"/>
      <c r="F171" s="57"/>
      <c r="G171" s="57"/>
      <c r="H171" s="57"/>
    </row>
    <row r="172" spans="1:8" ht="15">
      <c r="A172" s="55"/>
      <c r="B172" s="544"/>
      <c r="C172" s="545"/>
      <c r="D172" s="57"/>
      <c r="E172" s="57"/>
      <c r="F172" s="57"/>
      <c r="G172" s="57"/>
      <c r="H172" s="57"/>
    </row>
    <row r="173" spans="1:8" ht="15">
      <c r="A173" s="55"/>
      <c r="B173" s="544" t="s">
        <v>371</v>
      </c>
      <c r="C173" s="545"/>
      <c r="D173" s="57"/>
      <c r="E173" s="57"/>
      <c r="F173" s="57">
        <f>SUM(F167:F172)</f>
        <v>0</v>
      </c>
      <c r="G173" s="57">
        <f>SUM(G167:G172)</f>
        <v>0</v>
      </c>
      <c r="H173" s="57">
        <f>SUM(H167:H172)</f>
        <v>0</v>
      </c>
    </row>
    <row r="174" ht="15.75" thickBot="1"/>
    <row r="175" spans="1:8" ht="15.75" thickBot="1">
      <c r="A175" s="62"/>
      <c r="B175" s="548" t="s">
        <v>424</v>
      </c>
      <c r="C175" s="549"/>
      <c r="D175" s="549"/>
      <c r="E175" s="550"/>
      <c r="F175" s="63">
        <f>I27+F39+F52+F64+F76+F88+G101+F113+G125+F137+F149+F161+F173</f>
        <v>0</v>
      </c>
      <c r="G175" s="63">
        <f>J27+G39+G52+G64+G76+G88+H101+G113+H125+G137+G149+G161+G173</f>
        <v>0</v>
      </c>
      <c r="H175" s="63">
        <f>K27+H39+H52+H64+H76+H88+I101+H113+I125+H137+H149+H161+H173</f>
        <v>0</v>
      </c>
    </row>
    <row r="177" spans="1:21" s="24" customFormat="1" ht="20.25" customHeight="1">
      <c r="A177" s="529" t="s">
        <v>196</v>
      </c>
      <c r="B177" s="529"/>
      <c r="C177" s="529"/>
      <c r="D177" s="37"/>
      <c r="E177" s="38"/>
      <c r="F177" s="37"/>
      <c r="G177" s="38"/>
      <c r="H177" s="37"/>
      <c r="I177" s="37"/>
      <c r="J177" s="38"/>
      <c r="K177" s="38"/>
      <c r="L177" s="38"/>
      <c r="M177" s="38"/>
      <c r="N177" s="38"/>
      <c r="O177" s="38"/>
      <c r="P177" s="38"/>
      <c r="Q177" s="38"/>
      <c r="R177" s="38"/>
      <c r="S177" s="38"/>
      <c r="T177" s="38"/>
      <c r="U177" s="39"/>
    </row>
    <row r="178" spans="1:21" s="24" customFormat="1" ht="20.25" customHeight="1">
      <c r="A178" s="529" t="s">
        <v>197</v>
      </c>
      <c r="B178" s="529"/>
      <c r="C178" s="529"/>
      <c r="D178" s="40" t="s">
        <v>425</v>
      </c>
      <c r="E178" s="41"/>
      <c r="F178" s="40" t="s">
        <v>426</v>
      </c>
      <c r="G178" s="41"/>
      <c r="H178" s="42" t="s">
        <v>427</v>
      </c>
      <c r="I178" s="42"/>
      <c r="J178" s="41"/>
      <c r="K178" s="41"/>
      <c r="L178" s="41"/>
      <c r="M178" s="41"/>
      <c r="N178" s="41"/>
      <c r="O178" s="41"/>
      <c r="P178" s="41"/>
      <c r="Q178" s="41"/>
      <c r="R178" s="41"/>
      <c r="S178" s="41"/>
      <c r="T178" s="41"/>
      <c r="U178" s="39"/>
    </row>
    <row r="179" s="24" customFormat="1" ht="15">
      <c r="A179" s="43"/>
    </row>
    <row r="180" spans="1:8" s="24" customFormat="1" ht="30" customHeight="1">
      <c r="A180" s="521" t="s">
        <v>199</v>
      </c>
      <c r="B180" s="521"/>
      <c r="C180" s="37"/>
      <c r="D180" s="38"/>
      <c r="E180" s="37"/>
      <c r="F180" s="38"/>
      <c r="G180" s="37"/>
      <c r="H180" s="37"/>
    </row>
    <row r="181" spans="3:8" s="24" customFormat="1" ht="15">
      <c r="C181" s="40" t="s">
        <v>428</v>
      </c>
      <c r="D181" s="41"/>
      <c r="E181" s="42" t="s">
        <v>200</v>
      </c>
      <c r="F181" s="41"/>
      <c r="G181" s="530" t="s">
        <v>201</v>
      </c>
      <c r="H181" s="530"/>
    </row>
    <row r="182" s="24" customFormat="1" ht="15"/>
    <row r="183" s="24" customFormat="1" ht="15"/>
    <row r="184" s="24" customFormat="1" ht="15"/>
    <row r="185" s="24" customFormat="1" ht="15"/>
    <row r="186" spans="1:5" s="24" customFormat="1" ht="15">
      <c r="A186" s="521" t="s">
        <v>352</v>
      </c>
      <c r="B186" s="521"/>
      <c r="C186" s="521"/>
      <c r="D186" s="521"/>
      <c r="E186" s="521"/>
    </row>
  </sheetData>
  <sheetProtection/>
  <mergeCells count="121">
    <mergeCell ref="A1:K1"/>
    <mergeCell ref="A4:K4"/>
    <mergeCell ref="A6:B6"/>
    <mergeCell ref="A8:C8"/>
    <mergeCell ref="A13:A15"/>
    <mergeCell ref="B13:B15"/>
    <mergeCell ref="C13:C15"/>
    <mergeCell ref="D13:G13"/>
    <mergeCell ref="H13:H15"/>
    <mergeCell ref="I13:I15"/>
    <mergeCell ref="J13:J15"/>
    <mergeCell ref="K13:K15"/>
    <mergeCell ref="D14:D15"/>
    <mergeCell ref="A41:H41"/>
    <mergeCell ref="B43:D43"/>
    <mergeCell ref="B44:D44"/>
    <mergeCell ref="B45:D45"/>
    <mergeCell ref="B46:D46"/>
    <mergeCell ref="B47:D47"/>
    <mergeCell ref="B48:D48"/>
    <mergeCell ref="B49:D49"/>
    <mergeCell ref="B50:D50"/>
    <mergeCell ref="B51:D51"/>
    <mergeCell ref="B52:D52"/>
    <mergeCell ref="B56:C56"/>
    <mergeCell ref="B57:C57"/>
    <mergeCell ref="B58:C58"/>
    <mergeCell ref="B59:C59"/>
    <mergeCell ref="B60:C60"/>
    <mergeCell ref="B61:C61"/>
    <mergeCell ref="B62:C62"/>
    <mergeCell ref="B63:C63"/>
    <mergeCell ref="B64:C64"/>
    <mergeCell ref="B68:C68"/>
    <mergeCell ref="B69:C69"/>
    <mergeCell ref="B70:C70"/>
    <mergeCell ref="B71:C71"/>
    <mergeCell ref="B72:C72"/>
    <mergeCell ref="B73:C73"/>
    <mergeCell ref="B74:C74"/>
    <mergeCell ref="B75:C75"/>
    <mergeCell ref="B76:C76"/>
    <mergeCell ref="A78:H78"/>
    <mergeCell ref="B80:C80"/>
    <mergeCell ref="B81:C81"/>
    <mergeCell ref="B82:C82"/>
    <mergeCell ref="B83:C83"/>
    <mergeCell ref="B84:C84"/>
    <mergeCell ref="B85:C85"/>
    <mergeCell ref="B86:C86"/>
    <mergeCell ref="B87:C87"/>
    <mergeCell ref="B88:C88"/>
    <mergeCell ref="B93:C93"/>
    <mergeCell ref="B94:C94"/>
    <mergeCell ref="B95:C95"/>
    <mergeCell ref="B96:C96"/>
    <mergeCell ref="B97:C97"/>
    <mergeCell ref="B98:C98"/>
    <mergeCell ref="B99:C99"/>
    <mergeCell ref="B100:C100"/>
    <mergeCell ref="B101:C101"/>
    <mergeCell ref="B105:C105"/>
    <mergeCell ref="B106:C106"/>
    <mergeCell ref="B107:C107"/>
    <mergeCell ref="B108:C108"/>
    <mergeCell ref="B109:C109"/>
    <mergeCell ref="B110:C110"/>
    <mergeCell ref="B111:C111"/>
    <mergeCell ref="B112:C112"/>
    <mergeCell ref="B113:C113"/>
    <mergeCell ref="B117:C117"/>
    <mergeCell ref="B118:C118"/>
    <mergeCell ref="B119:C119"/>
    <mergeCell ref="B120:C120"/>
    <mergeCell ref="B121:C121"/>
    <mergeCell ref="B122:C122"/>
    <mergeCell ref="B123:C123"/>
    <mergeCell ref="B124:C124"/>
    <mergeCell ref="B125:C125"/>
    <mergeCell ref="B129:C129"/>
    <mergeCell ref="B130:C130"/>
    <mergeCell ref="B131:C131"/>
    <mergeCell ref="B132:C132"/>
    <mergeCell ref="B133:C133"/>
    <mergeCell ref="B134:C134"/>
    <mergeCell ref="B135:C135"/>
    <mergeCell ref="B136:C136"/>
    <mergeCell ref="B137:C137"/>
    <mergeCell ref="B141:C141"/>
    <mergeCell ref="B142:C142"/>
    <mergeCell ref="B143:C143"/>
    <mergeCell ref="B144:C144"/>
    <mergeCell ref="B145:C145"/>
    <mergeCell ref="B146:C146"/>
    <mergeCell ref="B147:C147"/>
    <mergeCell ref="B148:C148"/>
    <mergeCell ref="B149:C149"/>
    <mergeCell ref="B153:C153"/>
    <mergeCell ref="B154:C154"/>
    <mergeCell ref="B155:C155"/>
    <mergeCell ref="B156:C156"/>
    <mergeCell ref="B157:C157"/>
    <mergeCell ref="B158:C158"/>
    <mergeCell ref="B159:C159"/>
    <mergeCell ref="B160:C160"/>
    <mergeCell ref="B161:C161"/>
    <mergeCell ref="B165:C165"/>
    <mergeCell ref="B166:C166"/>
    <mergeCell ref="B167:C167"/>
    <mergeCell ref="B168:C168"/>
    <mergeCell ref="B169:C169"/>
    <mergeCell ref="B170:C170"/>
    <mergeCell ref="A180:B180"/>
    <mergeCell ref="G181:H181"/>
    <mergeCell ref="A186:E186"/>
    <mergeCell ref="B171:C171"/>
    <mergeCell ref="B172:C172"/>
    <mergeCell ref="B173:C173"/>
    <mergeCell ref="B175:E175"/>
    <mergeCell ref="A177:C177"/>
    <mergeCell ref="A178:C178"/>
  </mergeCells>
  <printOptions/>
  <pageMargins left="0.7" right="0.7" top="0.75" bottom="0.75" header="0.3" footer="0.3"/>
  <pageSetup fitToHeight="0"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2:FE217"/>
  <sheetViews>
    <sheetView view="pageBreakPreview" zoomScale="110" zoomScaleSheetLayoutView="110" workbookViewId="0" topLeftCell="A139">
      <selection activeCell="ES144" sqref="ES144:FE144"/>
    </sheetView>
  </sheetViews>
  <sheetFormatPr defaultColWidth="0.875" defaultRowHeight="12.75"/>
  <cols>
    <col min="1" max="129" width="0.875" style="1" customWidth="1"/>
    <col min="130" max="130" width="1.75390625" style="1" customWidth="1"/>
    <col min="131" max="16384" width="0.875" style="1" customWidth="1"/>
  </cols>
  <sheetData>
    <row r="2" spans="127:161" s="2" customFormat="1" ht="10.5">
      <c r="DW2" s="271" t="s">
        <v>21</v>
      </c>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c r="FB2" s="271"/>
      <c r="FC2" s="271"/>
      <c r="FD2" s="271"/>
      <c r="FE2" s="271"/>
    </row>
    <row r="3" spans="127:161" s="2" customFormat="1" ht="10.5">
      <c r="DW3" s="460" t="s">
        <v>531</v>
      </c>
      <c r="DX3" s="460"/>
      <c r="DY3" s="460"/>
      <c r="DZ3" s="460"/>
      <c r="EA3" s="460"/>
      <c r="EB3" s="460"/>
      <c r="EC3" s="460"/>
      <c r="ED3" s="460"/>
      <c r="EE3" s="460"/>
      <c r="EF3" s="460"/>
      <c r="EG3" s="460"/>
      <c r="EH3" s="460"/>
      <c r="EI3" s="460"/>
      <c r="EJ3" s="460"/>
      <c r="EK3" s="460"/>
      <c r="EL3" s="460"/>
      <c r="EM3" s="460"/>
      <c r="EN3" s="460"/>
      <c r="EO3" s="460"/>
      <c r="EP3" s="460"/>
      <c r="EQ3" s="460"/>
      <c r="ER3" s="460"/>
      <c r="ES3" s="460"/>
      <c r="ET3" s="460"/>
      <c r="EU3" s="460"/>
      <c r="EV3" s="460"/>
      <c r="EW3" s="460"/>
      <c r="EX3" s="460"/>
      <c r="EY3" s="460"/>
      <c r="EZ3" s="460"/>
      <c r="FA3" s="460"/>
      <c r="FB3" s="460"/>
      <c r="FC3" s="460"/>
      <c r="FD3" s="460"/>
      <c r="FE3" s="460"/>
    </row>
    <row r="4" spans="127:161" s="3" customFormat="1" ht="10.5" customHeight="1">
      <c r="DW4" s="265" t="s">
        <v>17</v>
      </c>
      <c r="DX4" s="265"/>
      <c r="DY4" s="265"/>
      <c r="DZ4" s="265"/>
      <c r="EA4" s="265"/>
      <c r="EB4" s="265"/>
      <c r="EC4" s="265"/>
      <c r="ED4" s="265"/>
      <c r="EE4" s="265"/>
      <c r="EF4" s="265"/>
      <c r="EG4" s="265"/>
      <c r="EH4" s="265"/>
      <c r="EI4" s="265"/>
      <c r="EJ4" s="265"/>
      <c r="EK4" s="265"/>
      <c r="EL4" s="265"/>
      <c r="EM4" s="265"/>
      <c r="EN4" s="265"/>
      <c r="EO4" s="265"/>
      <c r="EP4" s="265"/>
      <c r="EQ4" s="265"/>
      <c r="ER4" s="265"/>
      <c r="ES4" s="265"/>
      <c r="ET4" s="265"/>
      <c r="EU4" s="265"/>
      <c r="EV4" s="265"/>
      <c r="EW4" s="265"/>
      <c r="EX4" s="265"/>
      <c r="EY4" s="265"/>
      <c r="EZ4" s="265"/>
      <c r="FA4" s="265"/>
      <c r="FB4" s="265"/>
      <c r="FC4" s="265"/>
      <c r="FD4" s="265"/>
      <c r="FE4" s="265"/>
    </row>
    <row r="5" spans="127:161" s="2" customFormat="1" ht="10.5">
      <c r="DW5" s="460" t="s">
        <v>532</v>
      </c>
      <c r="DX5" s="460"/>
      <c r="DY5" s="460"/>
      <c r="DZ5" s="460"/>
      <c r="EA5" s="460"/>
      <c r="EB5" s="460"/>
      <c r="EC5" s="460"/>
      <c r="ED5" s="460"/>
      <c r="EE5" s="460"/>
      <c r="EF5" s="460"/>
      <c r="EG5" s="460"/>
      <c r="EH5" s="460"/>
      <c r="EI5" s="460"/>
      <c r="EJ5" s="460"/>
      <c r="EK5" s="460"/>
      <c r="EL5" s="460"/>
      <c r="EM5" s="460"/>
      <c r="EN5" s="460"/>
      <c r="EO5" s="460"/>
      <c r="EP5" s="460"/>
      <c r="EQ5" s="460"/>
      <c r="ER5" s="460"/>
      <c r="ES5" s="460"/>
      <c r="ET5" s="460"/>
      <c r="EU5" s="460"/>
      <c r="EV5" s="460"/>
      <c r="EW5" s="460"/>
      <c r="EX5" s="460"/>
      <c r="EY5" s="460"/>
      <c r="EZ5" s="460"/>
      <c r="FA5" s="460"/>
      <c r="FB5" s="460"/>
      <c r="FC5" s="460"/>
      <c r="FD5" s="460"/>
      <c r="FE5" s="460"/>
    </row>
    <row r="6" spans="127:161" s="3" customFormat="1" ht="10.5" customHeight="1">
      <c r="DW6" s="265" t="s">
        <v>223</v>
      </c>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row>
    <row r="7" spans="127:161" s="2" customFormat="1" ht="10.5">
      <c r="DW7" s="272"/>
      <c r="DX7" s="272"/>
      <c r="DY7" s="272"/>
      <c r="DZ7" s="272"/>
      <c r="EA7" s="272"/>
      <c r="EB7" s="272"/>
      <c r="EC7" s="272"/>
      <c r="ED7" s="272"/>
      <c r="EE7" s="272"/>
      <c r="EF7" s="272"/>
      <c r="EG7" s="272"/>
      <c r="EH7" s="272"/>
      <c r="EI7" s="272"/>
      <c r="EL7" s="460" t="s">
        <v>470</v>
      </c>
      <c r="EM7" s="460"/>
      <c r="EN7" s="460"/>
      <c r="EO7" s="460"/>
      <c r="EP7" s="460"/>
      <c r="EQ7" s="460"/>
      <c r="ER7" s="460"/>
      <c r="ES7" s="460"/>
      <c r="ET7" s="460"/>
      <c r="EU7" s="460"/>
      <c r="EV7" s="460"/>
      <c r="EW7" s="460"/>
      <c r="EX7" s="460"/>
      <c r="EY7" s="460"/>
      <c r="EZ7" s="460"/>
      <c r="FA7" s="460"/>
      <c r="FB7" s="460"/>
      <c r="FC7" s="460"/>
      <c r="FD7" s="460"/>
      <c r="FE7" s="460"/>
    </row>
    <row r="8" spans="127:161" s="3" customFormat="1" ht="10.5" customHeight="1">
      <c r="DW8" s="265" t="s">
        <v>18</v>
      </c>
      <c r="DX8" s="265"/>
      <c r="DY8" s="265"/>
      <c r="DZ8" s="265"/>
      <c r="EA8" s="265"/>
      <c r="EB8" s="265"/>
      <c r="EC8" s="265"/>
      <c r="ED8" s="265"/>
      <c r="EE8" s="265"/>
      <c r="EF8" s="265"/>
      <c r="EG8" s="265"/>
      <c r="EH8" s="265"/>
      <c r="EI8" s="265"/>
      <c r="EJ8" s="4"/>
      <c r="EK8" s="4"/>
      <c r="EL8" s="265" t="s">
        <v>19</v>
      </c>
      <c r="EM8" s="265"/>
      <c r="EN8" s="265"/>
      <c r="EO8" s="265"/>
      <c r="EP8" s="265"/>
      <c r="EQ8" s="265"/>
      <c r="ER8" s="265"/>
      <c r="ES8" s="265"/>
      <c r="ET8" s="265"/>
      <c r="EU8" s="265"/>
      <c r="EV8" s="265"/>
      <c r="EW8" s="265"/>
      <c r="EX8" s="265"/>
      <c r="EY8" s="265"/>
      <c r="EZ8" s="265"/>
      <c r="FA8" s="265"/>
      <c r="FB8" s="265"/>
      <c r="FC8" s="265"/>
      <c r="FD8" s="265"/>
      <c r="FE8" s="265"/>
    </row>
    <row r="9" spans="127:158" s="2" customFormat="1" ht="10.5">
      <c r="DW9" s="279" t="s">
        <v>20</v>
      </c>
      <c r="DX9" s="279"/>
      <c r="DY9" s="459">
        <v>9</v>
      </c>
      <c r="DZ9" s="459"/>
      <c r="EA9" s="459"/>
      <c r="EB9" s="281" t="s">
        <v>20</v>
      </c>
      <c r="EC9" s="281"/>
      <c r="EE9" s="282" t="s">
        <v>671</v>
      </c>
      <c r="EF9" s="282"/>
      <c r="EG9" s="282"/>
      <c r="EH9" s="282"/>
      <c r="EI9" s="282"/>
      <c r="EJ9" s="282"/>
      <c r="EK9" s="282"/>
      <c r="EL9" s="282"/>
      <c r="EM9" s="282"/>
      <c r="EN9" s="282"/>
      <c r="EO9" s="282"/>
      <c r="EP9" s="282"/>
      <c r="EQ9" s="282"/>
      <c r="ER9" s="282"/>
      <c r="ES9" s="282"/>
      <c r="ET9" s="279">
        <v>20</v>
      </c>
      <c r="EU9" s="279"/>
      <c r="EV9" s="279"/>
      <c r="EW9" s="267" t="s">
        <v>256</v>
      </c>
      <c r="EX9" s="268"/>
      <c r="EY9" s="268"/>
      <c r="EZ9" s="281" t="s">
        <v>3</v>
      </c>
      <c r="FA9" s="281"/>
      <c r="FB9" s="281"/>
    </row>
    <row r="10" ht="6" customHeight="1"/>
    <row r="11" spans="49:103" s="5" customFormat="1" ht="12.75" customHeight="1">
      <c r="AW11" s="269" t="s">
        <v>23</v>
      </c>
      <c r="AX11" s="269"/>
      <c r="AY11" s="269"/>
      <c r="AZ11" s="269"/>
      <c r="BA11" s="269"/>
      <c r="BB11" s="269"/>
      <c r="BC11" s="269"/>
      <c r="BD11" s="269"/>
      <c r="BE11" s="269"/>
      <c r="BF11" s="269"/>
      <c r="BG11" s="269"/>
      <c r="BH11" s="269"/>
      <c r="BI11" s="269"/>
      <c r="BJ11" s="269"/>
      <c r="BK11" s="269"/>
      <c r="BL11" s="269"/>
      <c r="BM11" s="269"/>
      <c r="BN11" s="269"/>
      <c r="BO11" s="269"/>
      <c r="BP11" s="269"/>
      <c r="BQ11" s="269"/>
      <c r="BR11" s="269"/>
      <c r="BS11" s="269"/>
      <c r="BT11" s="269"/>
      <c r="BU11" s="269"/>
      <c r="BV11" s="269"/>
      <c r="BW11" s="269"/>
      <c r="BX11" s="269"/>
      <c r="BY11" s="269"/>
      <c r="BZ11" s="269"/>
      <c r="CA11" s="269"/>
      <c r="CB11" s="269"/>
      <c r="CC11" s="269"/>
      <c r="CD11" s="269"/>
      <c r="CE11" s="269"/>
      <c r="CF11" s="269"/>
      <c r="CG11" s="269"/>
      <c r="CH11" s="269"/>
      <c r="CI11" s="269"/>
      <c r="CJ11" s="269"/>
      <c r="CK11" s="269"/>
      <c r="CL11" s="269"/>
      <c r="CM11" s="269"/>
      <c r="CN11" s="269"/>
      <c r="CO11" s="269"/>
      <c r="CP11" s="269"/>
      <c r="CQ11" s="269"/>
      <c r="CR11" s="269"/>
      <c r="CS11" s="255" t="s">
        <v>256</v>
      </c>
      <c r="CT11" s="255"/>
      <c r="CU11" s="255"/>
      <c r="CV11" s="270" t="s">
        <v>3</v>
      </c>
      <c r="CW11" s="270"/>
      <c r="CX11" s="270"/>
      <c r="CY11" s="270"/>
    </row>
    <row r="12" spans="51:161" s="5" customFormat="1" ht="12">
      <c r="AY12" s="269" t="s">
        <v>24</v>
      </c>
      <c r="AZ12" s="269"/>
      <c r="BA12" s="269"/>
      <c r="BB12" s="269"/>
      <c r="BC12" s="269"/>
      <c r="BD12" s="269"/>
      <c r="BE12" s="269"/>
      <c r="BF12" s="255" t="s">
        <v>256</v>
      </c>
      <c r="BG12" s="255"/>
      <c r="BH12" s="255"/>
      <c r="BI12" s="269" t="s">
        <v>25</v>
      </c>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55" t="s">
        <v>257</v>
      </c>
      <c r="CF12" s="255"/>
      <c r="CG12" s="255"/>
      <c r="CH12" s="269" t="s">
        <v>26</v>
      </c>
      <c r="CI12" s="269"/>
      <c r="CJ12" s="269"/>
      <c r="CK12" s="269"/>
      <c r="CL12" s="269"/>
      <c r="CM12" s="255" t="s">
        <v>673</v>
      </c>
      <c r="CN12" s="255"/>
      <c r="CO12" s="255"/>
      <c r="CP12" s="270" t="s">
        <v>260</v>
      </c>
      <c r="CQ12" s="270"/>
      <c r="CR12" s="270"/>
      <c r="CS12" s="270"/>
      <c r="CT12" s="270"/>
      <c r="CU12" s="270"/>
      <c r="CV12" s="270"/>
      <c r="CW12" s="270"/>
      <c r="CX12" s="270"/>
      <c r="ES12" s="273" t="s">
        <v>22</v>
      </c>
      <c r="ET12" s="274"/>
      <c r="EU12" s="274"/>
      <c r="EV12" s="274"/>
      <c r="EW12" s="274"/>
      <c r="EX12" s="274"/>
      <c r="EY12" s="274"/>
      <c r="EZ12" s="274"/>
      <c r="FA12" s="274"/>
      <c r="FB12" s="274"/>
      <c r="FC12" s="274"/>
      <c r="FD12" s="274"/>
      <c r="FE12" s="275"/>
    </row>
    <row r="13" spans="149:161" ht="12" thickBot="1">
      <c r="ES13" s="276"/>
      <c r="ET13" s="277"/>
      <c r="EU13" s="277"/>
      <c r="EV13" s="277"/>
      <c r="EW13" s="277"/>
      <c r="EX13" s="277"/>
      <c r="EY13" s="277"/>
      <c r="EZ13" s="277"/>
      <c r="FA13" s="277"/>
      <c r="FB13" s="277"/>
      <c r="FC13" s="277"/>
      <c r="FD13" s="277"/>
      <c r="FE13" s="278"/>
    </row>
    <row r="14" spans="59:161" ht="12.75" customHeight="1">
      <c r="BG14" s="254" t="s">
        <v>38</v>
      </c>
      <c r="BH14" s="254"/>
      <c r="BI14" s="254"/>
      <c r="BJ14" s="254"/>
      <c r="BK14" s="253" t="s">
        <v>672</v>
      </c>
      <c r="BL14" s="253"/>
      <c r="BM14" s="253"/>
      <c r="BN14" s="252" t="s">
        <v>20</v>
      </c>
      <c r="BO14" s="252"/>
      <c r="BP14" s="7"/>
      <c r="BQ14" s="253" t="s">
        <v>671</v>
      </c>
      <c r="BR14" s="253"/>
      <c r="BS14" s="253"/>
      <c r="BT14" s="253"/>
      <c r="BU14" s="253"/>
      <c r="BV14" s="253"/>
      <c r="BW14" s="253"/>
      <c r="BX14" s="253"/>
      <c r="BY14" s="253"/>
      <c r="BZ14" s="253"/>
      <c r="CA14" s="253"/>
      <c r="CB14" s="253"/>
      <c r="CC14" s="253"/>
      <c r="CD14" s="253"/>
      <c r="CE14" s="253"/>
      <c r="CF14" s="254">
        <v>20</v>
      </c>
      <c r="CG14" s="254"/>
      <c r="CH14" s="254"/>
      <c r="CI14" s="247" t="s">
        <v>256</v>
      </c>
      <c r="CJ14" s="247"/>
      <c r="CK14" s="247"/>
      <c r="CL14" s="252" t="s">
        <v>3</v>
      </c>
      <c r="CM14" s="252"/>
      <c r="CN14" s="252"/>
      <c r="CO14" s="252"/>
      <c r="EQ14" s="6" t="s">
        <v>27</v>
      </c>
      <c r="ES14" s="285" t="s">
        <v>674</v>
      </c>
      <c r="ET14" s="286"/>
      <c r="EU14" s="286"/>
      <c r="EV14" s="286"/>
      <c r="EW14" s="286"/>
      <c r="EX14" s="286"/>
      <c r="EY14" s="286"/>
      <c r="EZ14" s="286"/>
      <c r="FA14" s="286"/>
      <c r="FB14" s="286"/>
      <c r="FC14" s="286"/>
      <c r="FD14" s="286"/>
      <c r="FE14" s="287"/>
    </row>
    <row r="15" spans="1:161" ht="16.5" customHeight="1">
      <c r="A15" s="263" t="s">
        <v>30</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EQ15" s="6" t="s">
        <v>28</v>
      </c>
      <c r="ES15" s="288"/>
      <c r="ET15" s="289"/>
      <c r="EU15" s="289"/>
      <c r="EV15" s="289"/>
      <c r="EW15" s="289"/>
      <c r="EX15" s="289"/>
      <c r="EY15" s="289"/>
      <c r="EZ15" s="289"/>
      <c r="FA15" s="289"/>
      <c r="FB15" s="289"/>
      <c r="FC15" s="289"/>
      <c r="FD15" s="289"/>
      <c r="FE15" s="290"/>
    </row>
    <row r="16" spans="1:161" ht="11.25" customHeight="1">
      <c r="A16" s="1" t="s">
        <v>31</v>
      </c>
      <c r="AB16" s="264" t="s">
        <v>259</v>
      </c>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EQ16" s="6" t="s">
        <v>29</v>
      </c>
      <c r="ES16" s="288" t="s">
        <v>258</v>
      </c>
      <c r="ET16" s="289"/>
      <c r="EU16" s="289"/>
      <c r="EV16" s="289"/>
      <c r="EW16" s="289"/>
      <c r="EX16" s="289"/>
      <c r="EY16" s="289"/>
      <c r="EZ16" s="289"/>
      <c r="FA16" s="289"/>
      <c r="FB16" s="289"/>
      <c r="FC16" s="289"/>
      <c r="FD16" s="289"/>
      <c r="FE16" s="290"/>
    </row>
    <row r="17" spans="147:161" ht="11.25">
      <c r="EQ17" s="6" t="s">
        <v>28</v>
      </c>
      <c r="ES17" s="288"/>
      <c r="ET17" s="289"/>
      <c r="EU17" s="289"/>
      <c r="EV17" s="289"/>
      <c r="EW17" s="289"/>
      <c r="EX17" s="289"/>
      <c r="EY17" s="289"/>
      <c r="EZ17" s="289"/>
      <c r="FA17" s="289"/>
      <c r="FB17" s="289"/>
      <c r="FC17" s="289"/>
      <c r="FD17" s="289"/>
      <c r="FE17" s="290"/>
    </row>
    <row r="18" spans="147:161" ht="11.25">
      <c r="EQ18" s="6" t="s">
        <v>32</v>
      </c>
      <c r="ES18" s="449">
        <v>5836200227</v>
      </c>
      <c r="ET18" s="450"/>
      <c r="EU18" s="450"/>
      <c r="EV18" s="450"/>
      <c r="EW18" s="450"/>
      <c r="EX18" s="450"/>
      <c r="EY18" s="450"/>
      <c r="EZ18" s="450"/>
      <c r="FA18" s="450"/>
      <c r="FB18" s="450"/>
      <c r="FC18" s="450"/>
      <c r="FD18" s="450"/>
      <c r="FE18" s="451"/>
    </row>
    <row r="19" spans="1:161" ht="11.25">
      <c r="A19" s="1" t="s">
        <v>36</v>
      </c>
      <c r="K19" s="448" t="s">
        <v>469</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c r="DM19" s="448"/>
      <c r="DN19" s="448"/>
      <c r="DO19" s="448"/>
      <c r="DP19" s="448"/>
      <c r="EQ19" s="6" t="s">
        <v>33</v>
      </c>
      <c r="ES19" s="449">
        <v>583601001</v>
      </c>
      <c r="ET19" s="450"/>
      <c r="EU19" s="450"/>
      <c r="EV19" s="450"/>
      <c r="EW19" s="450"/>
      <c r="EX19" s="450"/>
      <c r="EY19" s="450"/>
      <c r="EZ19" s="450"/>
      <c r="FA19" s="450"/>
      <c r="FB19" s="450"/>
      <c r="FC19" s="450"/>
      <c r="FD19" s="450"/>
      <c r="FE19" s="451"/>
    </row>
    <row r="20" spans="1:161" ht="15" customHeight="1" thickBot="1">
      <c r="A20" s="1" t="s">
        <v>37</v>
      </c>
      <c r="EQ20" s="6" t="s">
        <v>34</v>
      </c>
      <c r="ES20" s="259" t="s">
        <v>35</v>
      </c>
      <c r="ET20" s="260"/>
      <c r="EU20" s="260"/>
      <c r="EV20" s="260"/>
      <c r="EW20" s="260"/>
      <c r="EX20" s="260"/>
      <c r="EY20" s="260"/>
      <c r="EZ20" s="260"/>
      <c r="FA20" s="260"/>
      <c r="FB20" s="260"/>
      <c r="FC20" s="260"/>
      <c r="FD20" s="260"/>
      <c r="FE20" s="261"/>
    </row>
    <row r="21" ht="6" customHeight="1"/>
    <row r="22" spans="1:161" s="7" customFormat="1" ht="12" customHeight="1">
      <c r="A22" s="262" t="s">
        <v>39</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c r="DF22" s="262"/>
      <c r="DG22" s="262"/>
      <c r="DH22" s="262"/>
      <c r="DI22" s="262"/>
      <c r="DJ22" s="262"/>
      <c r="DK22" s="262"/>
      <c r="DL22" s="262"/>
      <c r="DM22" s="262"/>
      <c r="DN22" s="262"/>
      <c r="DO22" s="262"/>
      <c r="DP22" s="262"/>
      <c r="DQ22" s="262"/>
      <c r="DR22" s="262"/>
      <c r="DS22" s="262"/>
      <c r="DT22" s="262"/>
      <c r="DU22" s="262"/>
      <c r="DV22" s="262"/>
      <c r="DW22" s="262"/>
      <c r="DX22" s="262"/>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262"/>
      <c r="FB22" s="262"/>
      <c r="FC22" s="262"/>
      <c r="FD22" s="262"/>
      <c r="FE22" s="262"/>
    </row>
    <row r="23" ht="4.5" customHeight="1"/>
    <row r="24" spans="1:161" ht="12" customHeight="1">
      <c r="A24" s="274" t="s">
        <v>0</v>
      </c>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5"/>
      <c r="BX24" s="436" t="s">
        <v>1</v>
      </c>
      <c r="BY24" s="437"/>
      <c r="BZ24" s="437"/>
      <c r="CA24" s="437"/>
      <c r="CB24" s="437"/>
      <c r="CC24" s="437"/>
      <c r="CD24" s="437"/>
      <c r="CE24" s="454"/>
      <c r="CF24" s="436" t="s">
        <v>261</v>
      </c>
      <c r="CG24" s="437"/>
      <c r="CH24" s="437"/>
      <c r="CI24" s="437"/>
      <c r="CJ24" s="437"/>
      <c r="CK24" s="437"/>
      <c r="CL24" s="437"/>
      <c r="CM24" s="437"/>
      <c r="CN24" s="437"/>
      <c r="CO24" s="437"/>
      <c r="CP24" s="437"/>
      <c r="CQ24" s="437"/>
      <c r="CR24" s="454"/>
      <c r="CS24" s="436" t="s">
        <v>262</v>
      </c>
      <c r="CT24" s="437"/>
      <c r="CU24" s="437"/>
      <c r="CV24" s="437"/>
      <c r="CW24" s="437"/>
      <c r="CX24" s="437"/>
      <c r="CY24" s="437"/>
      <c r="CZ24" s="437"/>
      <c r="DA24" s="437"/>
      <c r="DB24" s="437"/>
      <c r="DC24" s="437"/>
      <c r="DD24" s="437"/>
      <c r="DE24" s="454"/>
      <c r="DF24" s="376" t="s">
        <v>8</v>
      </c>
      <c r="DG24" s="377"/>
      <c r="DH24" s="377"/>
      <c r="DI24" s="377"/>
      <c r="DJ24" s="377"/>
      <c r="DK24" s="377"/>
      <c r="DL24" s="377"/>
      <c r="DM24" s="377"/>
      <c r="DN24" s="377"/>
      <c r="DO24" s="377"/>
      <c r="DP24" s="377"/>
      <c r="DQ24" s="377"/>
      <c r="DR24" s="377"/>
      <c r="DS24" s="377"/>
      <c r="DT24" s="377"/>
      <c r="DU24" s="377"/>
      <c r="DV24" s="377"/>
      <c r="DW24" s="377"/>
      <c r="DX24" s="377"/>
      <c r="DY24" s="377"/>
      <c r="DZ24" s="377"/>
      <c r="EA24" s="377"/>
      <c r="EB24" s="377"/>
      <c r="EC24" s="377"/>
      <c r="ED24" s="377"/>
      <c r="EE24" s="377"/>
      <c r="EF24" s="377"/>
      <c r="EG24" s="377"/>
      <c r="EH24" s="377"/>
      <c r="EI24" s="377"/>
      <c r="EJ24" s="377"/>
      <c r="EK24" s="377"/>
      <c r="EL24" s="377"/>
      <c r="EM24" s="377"/>
      <c r="EN24" s="377"/>
      <c r="EO24" s="377"/>
      <c r="EP24" s="377"/>
      <c r="EQ24" s="377"/>
      <c r="ER24" s="377"/>
      <c r="ES24" s="377"/>
      <c r="ET24" s="377"/>
      <c r="EU24" s="377"/>
      <c r="EV24" s="377"/>
      <c r="EW24" s="377"/>
      <c r="EX24" s="377"/>
      <c r="EY24" s="377"/>
      <c r="EZ24" s="377"/>
      <c r="FA24" s="377"/>
      <c r="FB24" s="377"/>
      <c r="FC24" s="377"/>
      <c r="FD24" s="377"/>
      <c r="FE24" s="377"/>
    </row>
    <row r="25" spans="1:161" ht="12.75" customHeight="1">
      <c r="A25" s="277"/>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8"/>
      <c r="BX25" s="455"/>
      <c r="BY25" s="456"/>
      <c r="BZ25" s="456"/>
      <c r="CA25" s="456"/>
      <c r="CB25" s="456"/>
      <c r="CC25" s="456"/>
      <c r="CD25" s="456"/>
      <c r="CE25" s="457"/>
      <c r="CF25" s="455"/>
      <c r="CG25" s="456"/>
      <c r="CH25" s="456"/>
      <c r="CI25" s="456"/>
      <c r="CJ25" s="456"/>
      <c r="CK25" s="456"/>
      <c r="CL25" s="456"/>
      <c r="CM25" s="456"/>
      <c r="CN25" s="456"/>
      <c r="CO25" s="456"/>
      <c r="CP25" s="456"/>
      <c r="CQ25" s="456"/>
      <c r="CR25" s="457"/>
      <c r="CS25" s="455"/>
      <c r="CT25" s="456"/>
      <c r="CU25" s="456"/>
      <c r="CV25" s="456"/>
      <c r="CW25" s="456"/>
      <c r="CX25" s="456"/>
      <c r="CY25" s="456"/>
      <c r="CZ25" s="456"/>
      <c r="DA25" s="456"/>
      <c r="DB25" s="456"/>
      <c r="DC25" s="456"/>
      <c r="DD25" s="456"/>
      <c r="DE25" s="457"/>
      <c r="DF25" s="446" t="s">
        <v>2</v>
      </c>
      <c r="DG25" s="447"/>
      <c r="DH25" s="447"/>
      <c r="DI25" s="447"/>
      <c r="DJ25" s="447"/>
      <c r="DK25" s="447"/>
      <c r="DL25" s="443" t="s">
        <v>256</v>
      </c>
      <c r="DM25" s="443"/>
      <c r="DN25" s="443"/>
      <c r="DO25" s="444" t="s">
        <v>3</v>
      </c>
      <c r="DP25" s="444"/>
      <c r="DQ25" s="444"/>
      <c r="DR25" s="445"/>
      <c r="DS25" s="446" t="s">
        <v>2</v>
      </c>
      <c r="DT25" s="447"/>
      <c r="DU25" s="447"/>
      <c r="DV25" s="447"/>
      <c r="DW25" s="447"/>
      <c r="DX25" s="447"/>
      <c r="DY25" s="443" t="s">
        <v>257</v>
      </c>
      <c r="DZ25" s="443"/>
      <c r="EA25" s="443"/>
      <c r="EB25" s="444" t="s">
        <v>3</v>
      </c>
      <c r="EC25" s="444"/>
      <c r="ED25" s="444"/>
      <c r="EE25" s="445"/>
      <c r="EF25" s="446" t="s">
        <v>2</v>
      </c>
      <c r="EG25" s="447"/>
      <c r="EH25" s="447"/>
      <c r="EI25" s="447"/>
      <c r="EJ25" s="447"/>
      <c r="EK25" s="447"/>
      <c r="EL25" s="443" t="s">
        <v>673</v>
      </c>
      <c r="EM25" s="443"/>
      <c r="EN25" s="443"/>
      <c r="EO25" s="444" t="s">
        <v>3</v>
      </c>
      <c r="EP25" s="444"/>
      <c r="EQ25" s="444"/>
      <c r="ER25" s="445"/>
      <c r="ES25" s="436" t="s">
        <v>7</v>
      </c>
      <c r="ET25" s="437"/>
      <c r="EU25" s="437"/>
      <c r="EV25" s="437"/>
      <c r="EW25" s="437"/>
      <c r="EX25" s="437"/>
      <c r="EY25" s="437"/>
      <c r="EZ25" s="437"/>
      <c r="FA25" s="437"/>
      <c r="FB25" s="437"/>
      <c r="FC25" s="437"/>
      <c r="FD25" s="437"/>
      <c r="FE25" s="437"/>
    </row>
    <row r="26" spans="1:161" ht="36.75" customHeight="1">
      <c r="A26" s="452"/>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c r="BR26" s="452"/>
      <c r="BS26" s="452"/>
      <c r="BT26" s="452"/>
      <c r="BU26" s="452"/>
      <c r="BV26" s="452"/>
      <c r="BW26" s="453"/>
      <c r="BX26" s="438"/>
      <c r="BY26" s="439"/>
      <c r="BZ26" s="439"/>
      <c r="CA26" s="439"/>
      <c r="CB26" s="439"/>
      <c r="CC26" s="439"/>
      <c r="CD26" s="439"/>
      <c r="CE26" s="458"/>
      <c r="CF26" s="438"/>
      <c r="CG26" s="439"/>
      <c r="CH26" s="439"/>
      <c r="CI26" s="439"/>
      <c r="CJ26" s="439"/>
      <c r="CK26" s="439"/>
      <c r="CL26" s="439"/>
      <c r="CM26" s="439"/>
      <c r="CN26" s="439"/>
      <c r="CO26" s="439"/>
      <c r="CP26" s="439"/>
      <c r="CQ26" s="439"/>
      <c r="CR26" s="458"/>
      <c r="CS26" s="438"/>
      <c r="CT26" s="439"/>
      <c r="CU26" s="439"/>
      <c r="CV26" s="439"/>
      <c r="CW26" s="439"/>
      <c r="CX26" s="439"/>
      <c r="CY26" s="439"/>
      <c r="CZ26" s="439"/>
      <c r="DA26" s="439"/>
      <c r="DB26" s="439"/>
      <c r="DC26" s="439"/>
      <c r="DD26" s="439"/>
      <c r="DE26" s="458"/>
      <c r="DF26" s="440" t="s">
        <v>4</v>
      </c>
      <c r="DG26" s="441"/>
      <c r="DH26" s="441"/>
      <c r="DI26" s="441"/>
      <c r="DJ26" s="441"/>
      <c r="DK26" s="441"/>
      <c r="DL26" s="441"/>
      <c r="DM26" s="441"/>
      <c r="DN26" s="441"/>
      <c r="DO26" s="441"/>
      <c r="DP26" s="441"/>
      <c r="DQ26" s="441"/>
      <c r="DR26" s="442"/>
      <c r="DS26" s="440" t="s">
        <v>5</v>
      </c>
      <c r="DT26" s="441"/>
      <c r="DU26" s="441"/>
      <c r="DV26" s="441"/>
      <c r="DW26" s="441"/>
      <c r="DX26" s="441"/>
      <c r="DY26" s="441"/>
      <c r="DZ26" s="441"/>
      <c r="EA26" s="441"/>
      <c r="EB26" s="441"/>
      <c r="EC26" s="441"/>
      <c r="ED26" s="441"/>
      <c r="EE26" s="442"/>
      <c r="EF26" s="440" t="s">
        <v>6</v>
      </c>
      <c r="EG26" s="441"/>
      <c r="EH26" s="441"/>
      <c r="EI26" s="441"/>
      <c r="EJ26" s="441"/>
      <c r="EK26" s="441"/>
      <c r="EL26" s="441"/>
      <c r="EM26" s="441"/>
      <c r="EN26" s="441"/>
      <c r="EO26" s="441"/>
      <c r="EP26" s="441"/>
      <c r="EQ26" s="441"/>
      <c r="ER26" s="442"/>
      <c r="ES26" s="438"/>
      <c r="ET26" s="439"/>
      <c r="EU26" s="439"/>
      <c r="EV26" s="439"/>
      <c r="EW26" s="439"/>
      <c r="EX26" s="439"/>
      <c r="EY26" s="439"/>
      <c r="EZ26" s="439"/>
      <c r="FA26" s="439"/>
      <c r="FB26" s="439"/>
      <c r="FC26" s="439"/>
      <c r="FD26" s="439"/>
      <c r="FE26" s="439"/>
    </row>
    <row r="27" spans="1:161" ht="11.25" customHeight="1" thickBot="1">
      <c r="A27" s="434" t="s">
        <v>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c r="BE27" s="434"/>
      <c r="BF27" s="434"/>
      <c r="BG27" s="434"/>
      <c r="BH27" s="434"/>
      <c r="BI27" s="434"/>
      <c r="BJ27" s="434"/>
      <c r="BK27" s="434"/>
      <c r="BL27" s="434"/>
      <c r="BM27" s="434"/>
      <c r="BN27" s="434"/>
      <c r="BO27" s="434"/>
      <c r="BP27" s="434"/>
      <c r="BQ27" s="434"/>
      <c r="BR27" s="434"/>
      <c r="BS27" s="434"/>
      <c r="BT27" s="434"/>
      <c r="BU27" s="434"/>
      <c r="BV27" s="434"/>
      <c r="BW27" s="435"/>
      <c r="BX27" s="423" t="s">
        <v>10</v>
      </c>
      <c r="BY27" s="424"/>
      <c r="BZ27" s="424"/>
      <c r="CA27" s="424"/>
      <c r="CB27" s="424"/>
      <c r="CC27" s="424"/>
      <c r="CD27" s="424"/>
      <c r="CE27" s="425"/>
      <c r="CF27" s="423" t="s">
        <v>11</v>
      </c>
      <c r="CG27" s="424"/>
      <c r="CH27" s="424"/>
      <c r="CI27" s="424"/>
      <c r="CJ27" s="424"/>
      <c r="CK27" s="424"/>
      <c r="CL27" s="424"/>
      <c r="CM27" s="424"/>
      <c r="CN27" s="424"/>
      <c r="CO27" s="424"/>
      <c r="CP27" s="424"/>
      <c r="CQ27" s="424"/>
      <c r="CR27" s="425"/>
      <c r="CS27" s="423" t="s">
        <v>12</v>
      </c>
      <c r="CT27" s="424"/>
      <c r="CU27" s="424"/>
      <c r="CV27" s="424"/>
      <c r="CW27" s="424"/>
      <c r="CX27" s="424"/>
      <c r="CY27" s="424"/>
      <c r="CZ27" s="424"/>
      <c r="DA27" s="424"/>
      <c r="DB27" s="424"/>
      <c r="DC27" s="424"/>
      <c r="DD27" s="424"/>
      <c r="DE27" s="425"/>
      <c r="DF27" s="423" t="s">
        <v>13</v>
      </c>
      <c r="DG27" s="424"/>
      <c r="DH27" s="424"/>
      <c r="DI27" s="424"/>
      <c r="DJ27" s="424"/>
      <c r="DK27" s="424"/>
      <c r="DL27" s="424"/>
      <c r="DM27" s="424"/>
      <c r="DN27" s="424"/>
      <c r="DO27" s="424"/>
      <c r="DP27" s="424"/>
      <c r="DQ27" s="424"/>
      <c r="DR27" s="425"/>
      <c r="DS27" s="423" t="s">
        <v>14</v>
      </c>
      <c r="DT27" s="424"/>
      <c r="DU27" s="424"/>
      <c r="DV27" s="424"/>
      <c r="DW27" s="424"/>
      <c r="DX27" s="424"/>
      <c r="DY27" s="424"/>
      <c r="DZ27" s="424"/>
      <c r="EA27" s="424"/>
      <c r="EB27" s="424"/>
      <c r="EC27" s="424"/>
      <c r="ED27" s="424"/>
      <c r="EE27" s="425"/>
      <c r="EF27" s="423" t="s">
        <v>15</v>
      </c>
      <c r="EG27" s="424"/>
      <c r="EH27" s="424"/>
      <c r="EI27" s="424"/>
      <c r="EJ27" s="424"/>
      <c r="EK27" s="424"/>
      <c r="EL27" s="424"/>
      <c r="EM27" s="424"/>
      <c r="EN27" s="424"/>
      <c r="EO27" s="424"/>
      <c r="EP27" s="424"/>
      <c r="EQ27" s="424"/>
      <c r="ER27" s="425"/>
      <c r="ES27" s="423" t="s">
        <v>16</v>
      </c>
      <c r="ET27" s="424"/>
      <c r="EU27" s="424"/>
      <c r="EV27" s="424"/>
      <c r="EW27" s="424"/>
      <c r="EX27" s="424"/>
      <c r="EY27" s="424"/>
      <c r="EZ27" s="424"/>
      <c r="FA27" s="424"/>
      <c r="FB27" s="424"/>
      <c r="FC27" s="424"/>
      <c r="FD27" s="424"/>
      <c r="FE27" s="424"/>
    </row>
    <row r="28" spans="1:161" ht="13.5" customHeight="1">
      <c r="A28" s="422" t="s">
        <v>263</v>
      </c>
      <c r="B28" s="422"/>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285" t="s">
        <v>40</v>
      </c>
      <c r="BY28" s="286"/>
      <c r="BZ28" s="286"/>
      <c r="CA28" s="286"/>
      <c r="CB28" s="286"/>
      <c r="CC28" s="286"/>
      <c r="CD28" s="286"/>
      <c r="CE28" s="426"/>
      <c r="CF28" s="427" t="s">
        <v>41</v>
      </c>
      <c r="CG28" s="286"/>
      <c r="CH28" s="286"/>
      <c r="CI28" s="286"/>
      <c r="CJ28" s="286"/>
      <c r="CK28" s="286"/>
      <c r="CL28" s="286"/>
      <c r="CM28" s="286"/>
      <c r="CN28" s="286"/>
      <c r="CO28" s="286"/>
      <c r="CP28" s="286"/>
      <c r="CQ28" s="286"/>
      <c r="CR28" s="426"/>
      <c r="CS28" s="427" t="s">
        <v>41</v>
      </c>
      <c r="CT28" s="286"/>
      <c r="CU28" s="286"/>
      <c r="CV28" s="286"/>
      <c r="CW28" s="286"/>
      <c r="CX28" s="286"/>
      <c r="CY28" s="286"/>
      <c r="CZ28" s="286"/>
      <c r="DA28" s="286"/>
      <c r="DB28" s="286"/>
      <c r="DC28" s="286"/>
      <c r="DD28" s="286"/>
      <c r="DE28" s="426"/>
      <c r="DF28" s="428">
        <v>52512.66</v>
      </c>
      <c r="DG28" s="429"/>
      <c r="DH28" s="429"/>
      <c r="DI28" s="429"/>
      <c r="DJ28" s="429"/>
      <c r="DK28" s="429"/>
      <c r="DL28" s="429"/>
      <c r="DM28" s="429"/>
      <c r="DN28" s="429"/>
      <c r="DO28" s="429"/>
      <c r="DP28" s="429"/>
      <c r="DQ28" s="429"/>
      <c r="DR28" s="430"/>
      <c r="DS28" s="428"/>
      <c r="DT28" s="429"/>
      <c r="DU28" s="429"/>
      <c r="DV28" s="429"/>
      <c r="DW28" s="429"/>
      <c r="DX28" s="429"/>
      <c r="DY28" s="429"/>
      <c r="DZ28" s="429"/>
      <c r="EA28" s="429"/>
      <c r="EB28" s="429"/>
      <c r="EC28" s="429"/>
      <c r="ED28" s="429"/>
      <c r="EE28" s="430"/>
      <c r="EF28" s="428"/>
      <c r="EG28" s="429"/>
      <c r="EH28" s="429"/>
      <c r="EI28" s="429"/>
      <c r="EJ28" s="429"/>
      <c r="EK28" s="429"/>
      <c r="EL28" s="429"/>
      <c r="EM28" s="429"/>
      <c r="EN28" s="429"/>
      <c r="EO28" s="429"/>
      <c r="EP28" s="429"/>
      <c r="EQ28" s="429"/>
      <c r="ER28" s="430"/>
      <c r="ES28" s="431"/>
      <c r="ET28" s="432"/>
      <c r="EU28" s="432"/>
      <c r="EV28" s="432"/>
      <c r="EW28" s="432"/>
      <c r="EX28" s="432"/>
      <c r="EY28" s="432"/>
      <c r="EZ28" s="432"/>
      <c r="FA28" s="432"/>
      <c r="FB28" s="432"/>
      <c r="FC28" s="432"/>
      <c r="FD28" s="432"/>
      <c r="FE28" s="433"/>
    </row>
    <row r="29" spans="1:161" ht="12.75" customHeight="1">
      <c r="A29" s="422" t="s">
        <v>264</v>
      </c>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288" t="s">
        <v>42</v>
      </c>
      <c r="BY29" s="289"/>
      <c r="BZ29" s="289"/>
      <c r="CA29" s="289"/>
      <c r="CB29" s="289"/>
      <c r="CC29" s="289"/>
      <c r="CD29" s="289"/>
      <c r="CE29" s="297"/>
      <c r="CF29" s="298" t="s">
        <v>41</v>
      </c>
      <c r="CG29" s="289"/>
      <c r="CH29" s="289"/>
      <c r="CI29" s="289"/>
      <c r="CJ29" s="289"/>
      <c r="CK29" s="289"/>
      <c r="CL29" s="289"/>
      <c r="CM29" s="289"/>
      <c r="CN29" s="289"/>
      <c r="CO29" s="289"/>
      <c r="CP29" s="289"/>
      <c r="CQ29" s="289"/>
      <c r="CR29" s="297"/>
      <c r="CS29" s="298" t="s">
        <v>41</v>
      </c>
      <c r="CT29" s="289"/>
      <c r="CU29" s="289"/>
      <c r="CV29" s="289"/>
      <c r="CW29" s="289"/>
      <c r="CX29" s="289"/>
      <c r="CY29" s="289"/>
      <c r="CZ29" s="289"/>
      <c r="DA29" s="289"/>
      <c r="DB29" s="289"/>
      <c r="DC29" s="289"/>
      <c r="DD29" s="289"/>
      <c r="DE29" s="297"/>
      <c r="DF29" s="363">
        <f>(DF28+DF30)-DF60-DF200</f>
        <v>-7.450580596923828E-09</v>
      </c>
      <c r="DG29" s="364"/>
      <c r="DH29" s="364"/>
      <c r="DI29" s="364"/>
      <c r="DJ29" s="364"/>
      <c r="DK29" s="364"/>
      <c r="DL29" s="364"/>
      <c r="DM29" s="364"/>
      <c r="DN29" s="364"/>
      <c r="DO29" s="364"/>
      <c r="DP29" s="364"/>
      <c r="DQ29" s="364"/>
      <c r="DR29" s="365"/>
      <c r="DS29" s="363"/>
      <c r="DT29" s="364"/>
      <c r="DU29" s="364"/>
      <c r="DV29" s="364"/>
      <c r="DW29" s="364"/>
      <c r="DX29" s="364"/>
      <c r="DY29" s="364"/>
      <c r="DZ29" s="364"/>
      <c r="EA29" s="364"/>
      <c r="EB29" s="364"/>
      <c r="EC29" s="364"/>
      <c r="ED29" s="364"/>
      <c r="EE29" s="365"/>
      <c r="EF29" s="363"/>
      <c r="EG29" s="364"/>
      <c r="EH29" s="364"/>
      <c r="EI29" s="364"/>
      <c r="EJ29" s="364"/>
      <c r="EK29" s="364"/>
      <c r="EL29" s="364"/>
      <c r="EM29" s="364"/>
      <c r="EN29" s="364"/>
      <c r="EO29" s="364"/>
      <c r="EP29" s="364"/>
      <c r="EQ29" s="364"/>
      <c r="ER29" s="365"/>
      <c r="ES29" s="294"/>
      <c r="ET29" s="257"/>
      <c r="EU29" s="257"/>
      <c r="EV29" s="257"/>
      <c r="EW29" s="257"/>
      <c r="EX29" s="257"/>
      <c r="EY29" s="257"/>
      <c r="EZ29" s="257"/>
      <c r="FA29" s="257"/>
      <c r="FB29" s="257"/>
      <c r="FC29" s="257"/>
      <c r="FD29" s="257"/>
      <c r="FE29" s="258"/>
    </row>
    <row r="30" spans="1:161" s="7" customFormat="1" ht="10.5">
      <c r="A30" s="393" t="s">
        <v>43</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4" t="s">
        <v>44</v>
      </c>
      <c r="BY30" s="395"/>
      <c r="BZ30" s="395"/>
      <c r="CA30" s="395"/>
      <c r="CB30" s="395"/>
      <c r="CC30" s="395"/>
      <c r="CD30" s="395"/>
      <c r="CE30" s="396"/>
      <c r="CF30" s="397"/>
      <c r="CG30" s="395"/>
      <c r="CH30" s="395"/>
      <c r="CI30" s="395"/>
      <c r="CJ30" s="395"/>
      <c r="CK30" s="395"/>
      <c r="CL30" s="395"/>
      <c r="CM30" s="395"/>
      <c r="CN30" s="395"/>
      <c r="CO30" s="395"/>
      <c r="CP30" s="395"/>
      <c r="CQ30" s="395"/>
      <c r="CR30" s="396"/>
      <c r="CS30" s="397"/>
      <c r="CT30" s="395"/>
      <c r="CU30" s="395"/>
      <c r="CV30" s="395"/>
      <c r="CW30" s="395"/>
      <c r="CX30" s="395"/>
      <c r="CY30" s="395"/>
      <c r="CZ30" s="395"/>
      <c r="DA30" s="395"/>
      <c r="DB30" s="395"/>
      <c r="DC30" s="395"/>
      <c r="DD30" s="395"/>
      <c r="DE30" s="396"/>
      <c r="DF30" s="385">
        <f>DF31+DF34+DF37+DF40+DF46+DF50</f>
        <v>49285337.34</v>
      </c>
      <c r="DG30" s="386"/>
      <c r="DH30" s="386"/>
      <c r="DI30" s="386"/>
      <c r="DJ30" s="386"/>
      <c r="DK30" s="386"/>
      <c r="DL30" s="386"/>
      <c r="DM30" s="386"/>
      <c r="DN30" s="386"/>
      <c r="DO30" s="386"/>
      <c r="DP30" s="386"/>
      <c r="DQ30" s="386"/>
      <c r="DR30" s="387"/>
      <c r="DS30" s="385">
        <f>DS31+DS34+DS37+DS40+DS46+DS50</f>
        <v>53942153</v>
      </c>
      <c r="DT30" s="386"/>
      <c r="DU30" s="386"/>
      <c r="DV30" s="386"/>
      <c r="DW30" s="386"/>
      <c r="DX30" s="386"/>
      <c r="DY30" s="386"/>
      <c r="DZ30" s="386"/>
      <c r="EA30" s="386"/>
      <c r="EB30" s="386"/>
      <c r="EC30" s="386"/>
      <c r="ED30" s="386"/>
      <c r="EE30" s="387"/>
      <c r="EF30" s="385">
        <f>EF31+EF34+EF37+EF40+EF46+EF50</f>
        <v>54786557</v>
      </c>
      <c r="EG30" s="386"/>
      <c r="EH30" s="386"/>
      <c r="EI30" s="386"/>
      <c r="EJ30" s="386"/>
      <c r="EK30" s="386"/>
      <c r="EL30" s="386"/>
      <c r="EM30" s="386"/>
      <c r="EN30" s="386"/>
      <c r="EO30" s="386"/>
      <c r="EP30" s="386"/>
      <c r="EQ30" s="386"/>
      <c r="ER30" s="387"/>
      <c r="ES30" s="398"/>
      <c r="ET30" s="399"/>
      <c r="EU30" s="399"/>
      <c r="EV30" s="399"/>
      <c r="EW30" s="399"/>
      <c r="EX30" s="399"/>
      <c r="EY30" s="399"/>
      <c r="EZ30" s="399"/>
      <c r="FA30" s="399"/>
      <c r="FB30" s="399"/>
      <c r="FC30" s="399"/>
      <c r="FD30" s="399"/>
      <c r="FE30" s="400"/>
    </row>
    <row r="31" spans="1:161" ht="22.5" customHeight="1">
      <c r="A31" s="420" t="s">
        <v>45</v>
      </c>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421"/>
      <c r="BI31" s="421"/>
      <c r="BJ31" s="421"/>
      <c r="BK31" s="421"/>
      <c r="BL31" s="421"/>
      <c r="BM31" s="421"/>
      <c r="BN31" s="421"/>
      <c r="BO31" s="421"/>
      <c r="BP31" s="421"/>
      <c r="BQ31" s="421"/>
      <c r="BR31" s="421"/>
      <c r="BS31" s="421"/>
      <c r="BT31" s="421"/>
      <c r="BU31" s="421"/>
      <c r="BV31" s="421"/>
      <c r="BW31" s="421"/>
      <c r="BX31" s="288" t="s">
        <v>46</v>
      </c>
      <c r="BY31" s="289"/>
      <c r="BZ31" s="289"/>
      <c r="CA31" s="289"/>
      <c r="CB31" s="289"/>
      <c r="CC31" s="289"/>
      <c r="CD31" s="289"/>
      <c r="CE31" s="297"/>
      <c r="CF31" s="298" t="s">
        <v>47</v>
      </c>
      <c r="CG31" s="289"/>
      <c r="CH31" s="289"/>
      <c r="CI31" s="289"/>
      <c r="CJ31" s="289"/>
      <c r="CK31" s="289"/>
      <c r="CL31" s="289"/>
      <c r="CM31" s="289"/>
      <c r="CN31" s="289"/>
      <c r="CO31" s="289"/>
      <c r="CP31" s="289"/>
      <c r="CQ31" s="289"/>
      <c r="CR31" s="297"/>
      <c r="CS31" s="298"/>
      <c r="CT31" s="289"/>
      <c r="CU31" s="289"/>
      <c r="CV31" s="289"/>
      <c r="CW31" s="289"/>
      <c r="CX31" s="289"/>
      <c r="CY31" s="289"/>
      <c r="CZ31" s="289"/>
      <c r="DA31" s="289"/>
      <c r="DB31" s="289"/>
      <c r="DC31" s="289"/>
      <c r="DD31" s="289"/>
      <c r="DE31" s="297"/>
      <c r="DF31" s="363">
        <f>DF32</f>
        <v>0</v>
      </c>
      <c r="DG31" s="364"/>
      <c r="DH31" s="364"/>
      <c r="DI31" s="364"/>
      <c r="DJ31" s="364"/>
      <c r="DK31" s="364"/>
      <c r="DL31" s="364"/>
      <c r="DM31" s="364"/>
      <c r="DN31" s="364"/>
      <c r="DO31" s="364"/>
      <c r="DP31" s="364"/>
      <c r="DQ31" s="364"/>
      <c r="DR31" s="365"/>
      <c r="DS31" s="363">
        <f>DS32</f>
        <v>0</v>
      </c>
      <c r="DT31" s="364"/>
      <c r="DU31" s="364"/>
      <c r="DV31" s="364"/>
      <c r="DW31" s="364"/>
      <c r="DX31" s="364"/>
      <c r="DY31" s="364"/>
      <c r="DZ31" s="364"/>
      <c r="EA31" s="364"/>
      <c r="EB31" s="364"/>
      <c r="EC31" s="364"/>
      <c r="ED31" s="364"/>
      <c r="EE31" s="365"/>
      <c r="EF31" s="363">
        <f>EF32</f>
        <v>0</v>
      </c>
      <c r="EG31" s="364"/>
      <c r="EH31" s="364"/>
      <c r="EI31" s="364"/>
      <c r="EJ31" s="364"/>
      <c r="EK31" s="364"/>
      <c r="EL31" s="364"/>
      <c r="EM31" s="364"/>
      <c r="EN31" s="364"/>
      <c r="EO31" s="364"/>
      <c r="EP31" s="364"/>
      <c r="EQ31" s="364"/>
      <c r="ER31" s="365"/>
      <c r="ES31" s="294"/>
      <c r="ET31" s="257"/>
      <c r="EU31" s="257"/>
      <c r="EV31" s="257"/>
      <c r="EW31" s="257"/>
      <c r="EX31" s="257"/>
      <c r="EY31" s="257"/>
      <c r="EZ31" s="257"/>
      <c r="FA31" s="257"/>
      <c r="FB31" s="257"/>
      <c r="FC31" s="257"/>
      <c r="FD31" s="257"/>
      <c r="FE31" s="258"/>
    </row>
    <row r="32" spans="1:161" ht="11.25">
      <c r="A32" s="417" t="s">
        <v>48</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288" t="s">
        <v>49</v>
      </c>
      <c r="BY32" s="289"/>
      <c r="BZ32" s="289"/>
      <c r="CA32" s="289"/>
      <c r="CB32" s="289"/>
      <c r="CC32" s="289"/>
      <c r="CD32" s="289"/>
      <c r="CE32" s="297"/>
      <c r="CF32" s="298" t="s">
        <v>47</v>
      </c>
      <c r="CG32" s="289"/>
      <c r="CH32" s="289"/>
      <c r="CI32" s="289"/>
      <c r="CJ32" s="289"/>
      <c r="CK32" s="289"/>
      <c r="CL32" s="289"/>
      <c r="CM32" s="289"/>
      <c r="CN32" s="289"/>
      <c r="CO32" s="289"/>
      <c r="CP32" s="289"/>
      <c r="CQ32" s="289"/>
      <c r="CR32" s="297"/>
      <c r="CS32" s="298"/>
      <c r="CT32" s="289"/>
      <c r="CU32" s="289"/>
      <c r="CV32" s="289"/>
      <c r="CW32" s="289"/>
      <c r="CX32" s="289"/>
      <c r="CY32" s="289"/>
      <c r="CZ32" s="289"/>
      <c r="DA32" s="289"/>
      <c r="DB32" s="289"/>
      <c r="DC32" s="289"/>
      <c r="DD32" s="289"/>
      <c r="DE32" s="297"/>
      <c r="DF32" s="291"/>
      <c r="DG32" s="292"/>
      <c r="DH32" s="292"/>
      <c r="DI32" s="292"/>
      <c r="DJ32" s="292"/>
      <c r="DK32" s="292"/>
      <c r="DL32" s="292"/>
      <c r="DM32" s="292"/>
      <c r="DN32" s="292"/>
      <c r="DO32" s="292"/>
      <c r="DP32" s="292"/>
      <c r="DQ32" s="292"/>
      <c r="DR32" s="293"/>
      <c r="DS32" s="291"/>
      <c r="DT32" s="292"/>
      <c r="DU32" s="292"/>
      <c r="DV32" s="292"/>
      <c r="DW32" s="292"/>
      <c r="DX32" s="292"/>
      <c r="DY32" s="292"/>
      <c r="DZ32" s="292"/>
      <c r="EA32" s="292"/>
      <c r="EB32" s="292"/>
      <c r="EC32" s="292"/>
      <c r="ED32" s="292"/>
      <c r="EE32" s="293"/>
      <c r="EF32" s="291"/>
      <c r="EG32" s="292"/>
      <c r="EH32" s="292"/>
      <c r="EI32" s="292"/>
      <c r="EJ32" s="292"/>
      <c r="EK32" s="292"/>
      <c r="EL32" s="292"/>
      <c r="EM32" s="292"/>
      <c r="EN32" s="292"/>
      <c r="EO32" s="292"/>
      <c r="EP32" s="292"/>
      <c r="EQ32" s="292"/>
      <c r="ER32" s="293"/>
      <c r="ES32" s="294"/>
      <c r="ET32" s="257"/>
      <c r="EU32" s="257"/>
      <c r="EV32" s="257"/>
      <c r="EW32" s="257"/>
      <c r="EX32" s="257"/>
      <c r="EY32" s="257"/>
      <c r="EZ32" s="257"/>
      <c r="FA32" s="257"/>
      <c r="FB32" s="257"/>
      <c r="FC32" s="257"/>
      <c r="FD32" s="257"/>
      <c r="FE32" s="258"/>
    </row>
    <row r="33" spans="1:161" ht="11.25">
      <c r="A33" s="415" t="s">
        <v>265</v>
      </c>
      <c r="B33" s="415"/>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5"/>
      <c r="BE33" s="415"/>
      <c r="BF33" s="415"/>
      <c r="BG33" s="415"/>
      <c r="BH33" s="415"/>
      <c r="BI33" s="415"/>
      <c r="BJ33" s="415"/>
      <c r="BK33" s="415"/>
      <c r="BL33" s="415"/>
      <c r="BM33" s="415"/>
      <c r="BN33" s="415"/>
      <c r="BO33" s="415"/>
      <c r="BP33" s="415"/>
      <c r="BQ33" s="415"/>
      <c r="BR33" s="415"/>
      <c r="BS33" s="415"/>
      <c r="BT33" s="415"/>
      <c r="BU33" s="415"/>
      <c r="BV33" s="415"/>
      <c r="BW33" s="416"/>
      <c r="BX33" s="288"/>
      <c r="BY33" s="289"/>
      <c r="BZ33" s="289"/>
      <c r="CA33" s="289"/>
      <c r="CB33" s="289"/>
      <c r="CC33" s="289"/>
      <c r="CD33" s="289"/>
      <c r="CE33" s="297"/>
      <c r="CF33" s="298"/>
      <c r="CG33" s="289"/>
      <c r="CH33" s="289"/>
      <c r="CI33" s="289"/>
      <c r="CJ33" s="289"/>
      <c r="CK33" s="289"/>
      <c r="CL33" s="289"/>
      <c r="CM33" s="289"/>
      <c r="CN33" s="289"/>
      <c r="CO33" s="289"/>
      <c r="CP33" s="289"/>
      <c r="CQ33" s="289"/>
      <c r="CR33" s="297"/>
      <c r="CS33" s="298"/>
      <c r="CT33" s="289"/>
      <c r="CU33" s="289"/>
      <c r="CV33" s="289"/>
      <c r="CW33" s="289"/>
      <c r="CX33" s="289"/>
      <c r="CY33" s="289"/>
      <c r="CZ33" s="289"/>
      <c r="DA33" s="289"/>
      <c r="DB33" s="289"/>
      <c r="DC33" s="289"/>
      <c r="DD33" s="289"/>
      <c r="DE33" s="297"/>
      <c r="DF33" s="291"/>
      <c r="DG33" s="292"/>
      <c r="DH33" s="292"/>
      <c r="DI33" s="292"/>
      <c r="DJ33" s="292"/>
      <c r="DK33" s="292"/>
      <c r="DL33" s="292"/>
      <c r="DM33" s="292"/>
      <c r="DN33" s="292"/>
      <c r="DO33" s="292"/>
      <c r="DP33" s="292"/>
      <c r="DQ33" s="292"/>
      <c r="DR33" s="293"/>
      <c r="DS33" s="291"/>
      <c r="DT33" s="292"/>
      <c r="DU33" s="292"/>
      <c r="DV33" s="292"/>
      <c r="DW33" s="292"/>
      <c r="DX33" s="292"/>
      <c r="DY33" s="292"/>
      <c r="DZ33" s="292"/>
      <c r="EA33" s="292"/>
      <c r="EB33" s="292"/>
      <c r="EC33" s="292"/>
      <c r="ED33" s="292"/>
      <c r="EE33" s="293"/>
      <c r="EF33" s="291"/>
      <c r="EG33" s="292"/>
      <c r="EH33" s="292"/>
      <c r="EI33" s="292"/>
      <c r="EJ33" s="292"/>
      <c r="EK33" s="292"/>
      <c r="EL33" s="292"/>
      <c r="EM33" s="292"/>
      <c r="EN33" s="292"/>
      <c r="EO33" s="292"/>
      <c r="EP33" s="292"/>
      <c r="EQ33" s="292"/>
      <c r="ER33" s="293"/>
      <c r="ES33" s="294"/>
      <c r="ET33" s="257"/>
      <c r="EU33" s="257"/>
      <c r="EV33" s="257"/>
      <c r="EW33" s="257"/>
      <c r="EX33" s="257"/>
      <c r="EY33" s="257"/>
      <c r="EZ33" s="257"/>
      <c r="FA33" s="257"/>
      <c r="FB33" s="257"/>
      <c r="FC33" s="257"/>
      <c r="FD33" s="257"/>
      <c r="FE33" s="258"/>
    </row>
    <row r="34" spans="1:161" ht="11.25" customHeight="1">
      <c r="A34" s="401" t="s">
        <v>50</v>
      </c>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3"/>
      <c r="BX34" s="288" t="s">
        <v>51</v>
      </c>
      <c r="BY34" s="289"/>
      <c r="BZ34" s="289"/>
      <c r="CA34" s="289"/>
      <c r="CB34" s="289"/>
      <c r="CC34" s="289"/>
      <c r="CD34" s="289"/>
      <c r="CE34" s="297"/>
      <c r="CF34" s="298" t="s">
        <v>52</v>
      </c>
      <c r="CG34" s="289"/>
      <c r="CH34" s="289"/>
      <c r="CI34" s="289"/>
      <c r="CJ34" s="289"/>
      <c r="CK34" s="289"/>
      <c r="CL34" s="289"/>
      <c r="CM34" s="289"/>
      <c r="CN34" s="289"/>
      <c r="CO34" s="289"/>
      <c r="CP34" s="289"/>
      <c r="CQ34" s="289"/>
      <c r="CR34" s="297"/>
      <c r="CS34" s="298"/>
      <c r="CT34" s="289"/>
      <c r="CU34" s="289"/>
      <c r="CV34" s="289"/>
      <c r="CW34" s="289"/>
      <c r="CX34" s="289"/>
      <c r="CY34" s="289"/>
      <c r="CZ34" s="289"/>
      <c r="DA34" s="289"/>
      <c r="DB34" s="289"/>
      <c r="DC34" s="289"/>
      <c r="DD34" s="289"/>
      <c r="DE34" s="297"/>
      <c r="DF34" s="363">
        <f>DF35</f>
        <v>42232469</v>
      </c>
      <c r="DG34" s="364"/>
      <c r="DH34" s="364"/>
      <c r="DI34" s="364"/>
      <c r="DJ34" s="364"/>
      <c r="DK34" s="364"/>
      <c r="DL34" s="364"/>
      <c r="DM34" s="364"/>
      <c r="DN34" s="364"/>
      <c r="DO34" s="364"/>
      <c r="DP34" s="364"/>
      <c r="DQ34" s="364"/>
      <c r="DR34" s="365"/>
      <c r="DS34" s="363">
        <f>DS35</f>
        <v>46536772</v>
      </c>
      <c r="DT34" s="364"/>
      <c r="DU34" s="364"/>
      <c r="DV34" s="364"/>
      <c r="DW34" s="364"/>
      <c r="DX34" s="364"/>
      <c r="DY34" s="364"/>
      <c r="DZ34" s="364"/>
      <c r="EA34" s="364"/>
      <c r="EB34" s="364"/>
      <c r="EC34" s="364"/>
      <c r="ED34" s="364"/>
      <c r="EE34" s="365"/>
      <c r="EF34" s="363">
        <f>EF35</f>
        <v>47050818</v>
      </c>
      <c r="EG34" s="364"/>
      <c r="EH34" s="364"/>
      <c r="EI34" s="364"/>
      <c r="EJ34" s="364"/>
      <c r="EK34" s="364"/>
      <c r="EL34" s="364"/>
      <c r="EM34" s="364"/>
      <c r="EN34" s="364"/>
      <c r="EO34" s="364"/>
      <c r="EP34" s="364"/>
      <c r="EQ34" s="364"/>
      <c r="ER34" s="365"/>
      <c r="ES34" s="294"/>
      <c r="ET34" s="257"/>
      <c r="EU34" s="257"/>
      <c r="EV34" s="257"/>
      <c r="EW34" s="257"/>
      <c r="EX34" s="257"/>
      <c r="EY34" s="257"/>
      <c r="EZ34" s="257"/>
      <c r="FA34" s="257"/>
      <c r="FB34" s="257"/>
      <c r="FC34" s="257"/>
      <c r="FD34" s="257"/>
      <c r="FE34" s="258"/>
    </row>
    <row r="35" spans="1:161" ht="34.5" customHeight="1">
      <c r="A35" s="418" t="s">
        <v>267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c r="BQ35" s="418"/>
      <c r="BR35" s="418"/>
      <c r="BS35" s="418"/>
      <c r="BT35" s="418"/>
      <c r="BU35" s="418"/>
      <c r="BV35" s="418"/>
      <c r="BW35" s="419"/>
      <c r="BX35" s="288" t="s">
        <v>53</v>
      </c>
      <c r="BY35" s="289"/>
      <c r="BZ35" s="289"/>
      <c r="CA35" s="289"/>
      <c r="CB35" s="289"/>
      <c r="CC35" s="289"/>
      <c r="CD35" s="289"/>
      <c r="CE35" s="297"/>
      <c r="CF35" s="298" t="s">
        <v>52</v>
      </c>
      <c r="CG35" s="289"/>
      <c r="CH35" s="289"/>
      <c r="CI35" s="289"/>
      <c r="CJ35" s="289"/>
      <c r="CK35" s="289"/>
      <c r="CL35" s="289"/>
      <c r="CM35" s="289"/>
      <c r="CN35" s="289"/>
      <c r="CO35" s="289"/>
      <c r="CP35" s="289"/>
      <c r="CQ35" s="289"/>
      <c r="CR35" s="297"/>
      <c r="CS35" s="298"/>
      <c r="CT35" s="289"/>
      <c r="CU35" s="289"/>
      <c r="CV35" s="289"/>
      <c r="CW35" s="289"/>
      <c r="CX35" s="289"/>
      <c r="CY35" s="289"/>
      <c r="CZ35" s="289"/>
      <c r="DA35" s="289"/>
      <c r="DB35" s="289"/>
      <c r="DC35" s="289"/>
      <c r="DD35" s="289"/>
      <c r="DE35" s="297"/>
      <c r="DF35" s="291">
        <f>9374188+1548305+1084829+30225147</f>
        <v>42232469</v>
      </c>
      <c r="DG35" s="292"/>
      <c r="DH35" s="292"/>
      <c r="DI35" s="292"/>
      <c r="DJ35" s="292"/>
      <c r="DK35" s="292"/>
      <c r="DL35" s="292"/>
      <c r="DM35" s="292"/>
      <c r="DN35" s="292"/>
      <c r="DO35" s="292"/>
      <c r="DP35" s="292"/>
      <c r="DQ35" s="292"/>
      <c r="DR35" s="293"/>
      <c r="DS35" s="291">
        <f>9589121+1449685+1183449+34314517</f>
        <v>46536772</v>
      </c>
      <c r="DT35" s="292"/>
      <c r="DU35" s="292"/>
      <c r="DV35" s="292"/>
      <c r="DW35" s="292"/>
      <c r="DX35" s="292"/>
      <c r="DY35" s="292"/>
      <c r="DZ35" s="292"/>
      <c r="EA35" s="292"/>
      <c r="EB35" s="292"/>
      <c r="EC35" s="292"/>
      <c r="ED35" s="292"/>
      <c r="EE35" s="293"/>
      <c r="EF35" s="291">
        <f>9675398+1449685+1183449+34742286</f>
        <v>47050818</v>
      </c>
      <c r="EG35" s="292"/>
      <c r="EH35" s="292"/>
      <c r="EI35" s="292"/>
      <c r="EJ35" s="292"/>
      <c r="EK35" s="292"/>
      <c r="EL35" s="292"/>
      <c r="EM35" s="292"/>
      <c r="EN35" s="292"/>
      <c r="EO35" s="292"/>
      <c r="EP35" s="292"/>
      <c r="EQ35" s="292"/>
      <c r="ER35" s="293"/>
      <c r="ES35" s="294"/>
      <c r="ET35" s="257"/>
      <c r="EU35" s="257"/>
      <c r="EV35" s="257"/>
      <c r="EW35" s="257"/>
      <c r="EX35" s="257"/>
      <c r="EY35" s="257"/>
      <c r="EZ35" s="257"/>
      <c r="FA35" s="257"/>
      <c r="FB35" s="257"/>
      <c r="FC35" s="257"/>
      <c r="FD35" s="257"/>
      <c r="FE35" s="258"/>
    </row>
    <row r="36" spans="1:161" ht="10.5" customHeight="1">
      <c r="A36" s="296"/>
      <c r="B36" s="296"/>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308"/>
      <c r="BY36" s="309"/>
      <c r="BZ36" s="309"/>
      <c r="CA36" s="309"/>
      <c r="CB36" s="309"/>
      <c r="CC36" s="309"/>
      <c r="CD36" s="309"/>
      <c r="CE36" s="310"/>
      <c r="CF36" s="311"/>
      <c r="CG36" s="309"/>
      <c r="CH36" s="309"/>
      <c r="CI36" s="309"/>
      <c r="CJ36" s="309"/>
      <c r="CK36" s="309"/>
      <c r="CL36" s="309"/>
      <c r="CM36" s="309"/>
      <c r="CN36" s="309"/>
      <c r="CO36" s="309"/>
      <c r="CP36" s="309"/>
      <c r="CQ36" s="309"/>
      <c r="CR36" s="310"/>
      <c r="CS36" s="311"/>
      <c r="CT36" s="309"/>
      <c r="CU36" s="309"/>
      <c r="CV36" s="309"/>
      <c r="CW36" s="309"/>
      <c r="CX36" s="309"/>
      <c r="CY36" s="309"/>
      <c r="CZ36" s="309"/>
      <c r="DA36" s="309"/>
      <c r="DB36" s="309"/>
      <c r="DC36" s="309"/>
      <c r="DD36" s="309"/>
      <c r="DE36" s="310"/>
      <c r="DF36" s="366"/>
      <c r="DG36" s="367"/>
      <c r="DH36" s="367"/>
      <c r="DI36" s="367"/>
      <c r="DJ36" s="367"/>
      <c r="DK36" s="367"/>
      <c r="DL36" s="367"/>
      <c r="DM36" s="367"/>
      <c r="DN36" s="367"/>
      <c r="DO36" s="367"/>
      <c r="DP36" s="367"/>
      <c r="DQ36" s="367"/>
      <c r="DR36" s="368"/>
      <c r="DS36" s="366"/>
      <c r="DT36" s="367"/>
      <c r="DU36" s="367"/>
      <c r="DV36" s="367"/>
      <c r="DW36" s="367"/>
      <c r="DX36" s="367"/>
      <c r="DY36" s="367"/>
      <c r="DZ36" s="367"/>
      <c r="EA36" s="367"/>
      <c r="EB36" s="367"/>
      <c r="EC36" s="367"/>
      <c r="ED36" s="367"/>
      <c r="EE36" s="368"/>
      <c r="EF36" s="366"/>
      <c r="EG36" s="367"/>
      <c r="EH36" s="367"/>
      <c r="EI36" s="367"/>
      <c r="EJ36" s="367"/>
      <c r="EK36" s="367"/>
      <c r="EL36" s="367"/>
      <c r="EM36" s="367"/>
      <c r="EN36" s="367"/>
      <c r="EO36" s="367"/>
      <c r="EP36" s="367"/>
      <c r="EQ36" s="367"/>
      <c r="ER36" s="368"/>
      <c r="ES36" s="302"/>
      <c r="ET36" s="303"/>
      <c r="EU36" s="303"/>
      <c r="EV36" s="303"/>
      <c r="EW36" s="303"/>
      <c r="EX36" s="303"/>
      <c r="EY36" s="303"/>
      <c r="EZ36" s="303"/>
      <c r="FA36" s="303"/>
      <c r="FB36" s="303"/>
      <c r="FC36" s="303"/>
      <c r="FD36" s="303"/>
      <c r="FE36" s="304"/>
    </row>
    <row r="37" spans="1:161" ht="10.5" customHeight="1">
      <c r="A37" s="401" t="s">
        <v>54</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3"/>
      <c r="BX37" s="288" t="s">
        <v>55</v>
      </c>
      <c r="BY37" s="289"/>
      <c r="BZ37" s="289"/>
      <c r="CA37" s="289"/>
      <c r="CB37" s="289"/>
      <c r="CC37" s="289"/>
      <c r="CD37" s="289"/>
      <c r="CE37" s="297"/>
      <c r="CF37" s="298" t="s">
        <v>56</v>
      </c>
      <c r="CG37" s="289"/>
      <c r="CH37" s="289"/>
      <c r="CI37" s="289"/>
      <c r="CJ37" s="289"/>
      <c r="CK37" s="289"/>
      <c r="CL37" s="289"/>
      <c r="CM37" s="289"/>
      <c r="CN37" s="289"/>
      <c r="CO37" s="289"/>
      <c r="CP37" s="289"/>
      <c r="CQ37" s="289"/>
      <c r="CR37" s="297"/>
      <c r="CS37" s="298"/>
      <c r="CT37" s="289"/>
      <c r="CU37" s="289"/>
      <c r="CV37" s="289"/>
      <c r="CW37" s="289"/>
      <c r="CX37" s="289"/>
      <c r="CY37" s="289"/>
      <c r="CZ37" s="289"/>
      <c r="DA37" s="289"/>
      <c r="DB37" s="289"/>
      <c r="DC37" s="289"/>
      <c r="DD37" s="289"/>
      <c r="DE37" s="297"/>
      <c r="DF37" s="363">
        <f>DF38</f>
        <v>0</v>
      </c>
      <c r="DG37" s="364"/>
      <c r="DH37" s="364"/>
      <c r="DI37" s="364"/>
      <c r="DJ37" s="364"/>
      <c r="DK37" s="364"/>
      <c r="DL37" s="364"/>
      <c r="DM37" s="364"/>
      <c r="DN37" s="364"/>
      <c r="DO37" s="364"/>
      <c r="DP37" s="364"/>
      <c r="DQ37" s="364"/>
      <c r="DR37" s="365"/>
      <c r="DS37" s="363">
        <f>DS38</f>
        <v>0</v>
      </c>
      <c r="DT37" s="364"/>
      <c r="DU37" s="364"/>
      <c r="DV37" s="364"/>
      <c r="DW37" s="364"/>
      <c r="DX37" s="364"/>
      <c r="DY37" s="364"/>
      <c r="DZ37" s="364"/>
      <c r="EA37" s="364"/>
      <c r="EB37" s="364"/>
      <c r="EC37" s="364"/>
      <c r="ED37" s="364"/>
      <c r="EE37" s="365"/>
      <c r="EF37" s="363">
        <f>EF38</f>
        <v>0</v>
      </c>
      <c r="EG37" s="364"/>
      <c r="EH37" s="364"/>
      <c r="EI37" s="364"/>
      <c r="EJ37" s="364"/>
      <c r="EK37" s="364"/>
      <c r="EL37" s="364"/>
      <c r="EM37" s="364"/>
      <c r="EN37" s="364"/>
      <c r="EO37" s="364"/>
      <c r="EP37" s="364"/>
      <c r="EQ37" s="364"/>
      <c r="ER37" s="365"/>
      <c r="ES37" s="294"/>
      <c r="ET37" s="257"/>
      <c r="EU37" s="257"/>
      <c r="EV37" s="257"/>
      <c r="EW37" s="257"/>
      <c r="EX37" s="257"/>
      <c r="EY37" s="257"/>
      <c r="EZ37" s="257"/>
      <c r="FA37" s="257"/>
      <c r="FB37" s="257"/>
      <c r="FC37" s="257"/>
      <c r="FD37" s="257"/>
      <c r="FE37" s="258"/>
    </row>
    <row r="38" spans="1:161" ht="10.5" customHeight="1">
      <c r="A38" s="417" t="s">
        <v>48</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417"/>
      <c r="BU38" s="417"/>
      <c r="BV38" s="417"/>
      <c r="BW38" s="417"/>
      <c r="BX38" s="405" t="s">
        <v>57</v>
      </c>
      <c r="BY38" s="406"/>
      <c r="BZ38" s="406"/>
      <c r="CA38" s="406"/>
      <c r="CB38" s="406"/>
      <c r="CC38" s="406"/>
      <c r="CD38" s="406"/>
      <c r="CE38" s="407"/>
      <c r="CF38" s="408" t="s">
        <v>56</v>
      </c>
      <c r="CG38" s="406"/>
      <c r="CH38" s="406"/>
      <c r="CI38" s="406"/>
      <c r="CJ38" s="406"/>
      <c r="CK38" s="406"/>
      <c r="CL38" s="406"/>
      <c r="CM38" s="406"/>
      <c r="CN38" s="406"/>
      <c r="CO38" s="406"/>
      <c r="CP38" s="406"/>
      <c r="CQ38" s="406"/>
      <c r="CR38" s="407"/>
      <c r="CS38" s="408"/>
      <c r="CT38" s="406"/>
      <c r="CU38" s="406"/>
      <c r="CV38" s="406"/>
      <c r="CW38" s="406"/>
      <c r="CX38" s="406"/>
      <c r="CY38" s="406"/>
      <c r="CZ38" s="406"/>
      <c r="DA38" s="406"/>
      <c r="DB38" s="406"/>
      <c r="DC38" s="406"/>
      <c r="DD38" s="406"/>
      <c r="DE38" s="407"/>
      <c r="DF38" s="409"/>
      <c r="DG38" s="410"/>
      <c r="DH38" s="410"/>
      <c r="DI38" s="410"/>
      <c r="DJ38" s="410"/>
      <c r="DK38" s="410"/>
      <c r="DL38" s="410"/>
      <c r="DM38" s="410"/>
      <c r="DN38" s="410"/>
      <c r="DO38" s="410"/>
      <c r="DP38" s="410"/>
      <c r="DQ38" s="410"/>
      <c r="DR38" s="411"/>
      <c r="DS38" s="409"/>
      <c r="DT38" s="410"/>
      <c r="DU38" s="410"/>
      <c r="DV38" s="410"/>
      <c r="DW38" s="410"/>
      <c r="DX38" s="410"/>
      <c r="DY38" s="410"/>
      <c r="DZ38" s="410"/>
      <c r="EA38" s="410"/>
      <c r="EB38" s="410"/>
      <c r="EC38" s="410"/>
      <c r="ED38" s="410"/>
      <c r="EE38" s="411"/>
      <c r="EF38" s="409"/>
      <c r="EG38" s="410"/>
      <c r="EH38" s="410"/>
      <c r="EI38" s="410"/>
      <c r="EJ38" s="410"/>
      <c r="EK38" s="410"/>
      <c r="EL38" s="410"/>
      <c r="EM38" s="410"/>
      <c r="EN38" s="410"/>
      <c r="EO38" s="410"/>
      <c r="EP38" s="410"/>
      <c r="EQ38" s="410"/>
      <c r="ER38" s="411"/>
      <c r="ES38" s="412"/>
      <c r="ET38" s="413"/>
      <c r="EU38" s="413"/>
      <c r="EV38" s="413"/>
      <c r="EW38" s="413"/>
      <c r="EX38" s="413"/>
      <c r="EY38" s="413"/>
      <c r="EZ38" s="413"/>
      <c r="FA38" s="413"/>
      <c r="FB38" s="413"/>
      <c r="FC38" s="413"/>
      <c r="FD38" s="413"/>
      <c r="FE38" s="414"/>
    </row>
    <row r="39" spans="1:161" ht="10.5" customHeight="1">
      <c r="A39" s="415" t="s">
        <v>301</v>
      </c>
      <c r="B39" s="415"/>
      <c r="C39" s="415"/>
      <c r="D39" s="415"/>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5"/>
      <c r="BW39" s="416"/>
      <c r="BX39" s="308"/>
      <c r="BY39" s="309"/>
      <c r="BZ39" s="309"/>
      <c r="CA39" s="309"/>
      <c r="CB39" s="309"/>
      <c r="CC39" s="309"/>
      <c r="CD39" s="309"/>
      <c r="CE39" s="310"/>
      <c r="CF39" s="311"/>
      <c r="CG39" s="309"/>
      <c r="CH39" s="309"/>
      <c r="CI39" s="309"/>
      <c r="CJ39" s="309"/>
      <c r="CK39" s="309"/>
      <c r="CL39" s="309"/>
      <c r="CM39" s="309"/>
      <c r="CN39" s="309"/>
      <c r="CO39" s="309"/>
      <c r="CP39" s="309"/>
      <c r="CQ39" s="309"/>
      <c r="CR39" s="310"/>
      <c r="CS39" s="311"/>
      <c r="CT39" s="309"/>
      <c r="CU39" s="309"/>
      <c r="CV39" s="309"/>
      <c r="CW39" s="309"/>
      <c r="CX39" s="309"/>
      <c r="CY39" s="309"/>
      <c r="CZ39" s="309"/>
      <c r="DA39" s="309"/>
      <c r="DB39" s="309"/>
      <c r="DC39" s="309"/>
      <c r="DD39" s="309"/>
      <c r="DE39" s="310"/>
      <c r="DF39" s="299"/>
      <c r="DG39" s="300"/>
      <c r="DH39" s="300"/>
      <c r="DI39" s="300"/>
      <c r="DJ39" s="300"/>
      <c r="DK39" s="300"/>
      <c r="DL39" s="300"/>
      <c r="DM39" s="300"/>
      <c r="DN39" s="300"/>
      <c r="DO39" s="300"/>
      <c r="DP39" s="300"/>
      <c r="DQ39" s="300"/>
      <c r="DR39" s="301"/>
      <c r="DS39" s="299"/>
      <c r="DT39" s="300"/>
      <c r="DU39" s="300"/>
      <c r="DV39" s="300"/>
      <c r="DW39" s="300"/>
      <c r="DX39" s="300"/>
      <c r="DY39" s="300"/>
      <c r="DZ39" s="300"/>
      <c r="EA39" s="300"/>
      <c r="EB39" s="300"/>
      <c r="EC39" s="300"/>
      <c r="ED39" s="300"/>
      <c r="EE39" s="301"/>
      <c r="EF39" s="299"/>
      <c r="EG39" s="300"/>
      <c r="EH39" s="300"/>
      <c r="EI39" s="300"/>
      <c r="EJ39" s="300"/>
      <c r="EK39" s="300"/>
      <c r="EL39" s="300"/>
      <c r="EM39" s="300"/>
      <c r="EN39" s="300"/>
      <c r="EO39" s="300"/>
      <c r="EP39" s="300"/>
      <c r="EQ39" s="300"/>
      <c r="ER39" s="301"/>
      <c r="ES39" s="302"/>
      <c r="ET39" s="303"/>
      <c r="EU39" s="303"/>
      <c r="EV39" s="303"/>
      <c r="EW39" s="303"/>
      <c r="EX39" s="303"/>
      <c r="EY39" s="303"/>
      <c r="EZ39" s="303"/>
      <c r="FA39" s="303"/>
      <c r="FB39" s="303"/>
      <c r="FC39" s="303"/>
      <c r="FD39" s="303"/>
      <c r="FE39" s="304"/>
    </row>
    <row r="40" spans="1:161" ht="10.5" customHeight="1">
      <c r="A40" s="401" t="s">
        <v>58</v>
      </c>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3"/>
      <c r="BX40" s="288" t="s">
        <v>59</v>
      </c>
      <c r="BY40" s="289"/>
      <c r="BZ40" s="289"/>
      <c r="CA40" s="289"/>
      <c r="CB40" s="289"/>
      <c r="CC40" s="289"/>
      <c r="CD40" s="289"/>
      <c r="CE40" s="297"/>
      <c r="CF40" s="298" t="s">
        <v>60</v>
      </c>
      <c r="CG40" s="289"/>
      <c r="CH40" s="289"/>
      <c r="CI40" s="289"/>
      <c r="CJ40" s="289"/>
      <c r="CK40" s="289"/>
      <c r="CL40" s="289"/>
      <c r="CM40" s="289"/>
      <c r="CN40" s="289"/>
      <c r="CO40" s="289"/>
      <c r="CP40" s="289"/>
      <c r="CQ40" s="289"/>
      <c r="CR40" s="297"/>
      <c r="CS40" s="298"/>
      <c r="CT40" s="289"/>
      <c r="CU40" s="289"/>
      <c r="CV40" s="289"/>
      <c r="CW40" s="289"/>
      <c r="CX40" s="289"/>
      <c r="CY40" s="289"/>
      <c r="CZ40" s="289"/>
      <c r="DA40" s="289"/>
      <c r="DB40" s="289"/>
      <c r="DC40" s="289"/>
      <c r="DD40" s="289"/>
      <c r="DE40" s="297"/>
      <c r="DF40" s="363">
        <f>DF41+DF43+DF44</f>
        <v>285360</v>
      </c>
      <c r="DG40" s="364"/>
      <c r="DH40" s="364"/>
      <c r="DI40" s="364"/>
      <c r="DJ40" s="364"/>
      <c r="DK40" s="364"/>
      <c r="DL40" s="364"/>
      <c r="DM40" s="364"/>
      <c r="DN40" s="364"/>
      <c r="DO40" s="364"/>
      <c r="DP40" s="364"/>
      <c r="DQ40" s="364"/>
      <c r="DR40" s="365"/>
      <c r="DS40" s="363">
        <f>DS41+DS43+DS44</f>
        <v>585360</v>
      </c>
      <c r="DT40" s="364"/>
      <c r="DU40" s="364"/>
      <c r="DV40" s="364"/>
      <c r="DW40" s="364"/>
      <c r="DX40" s="364"/>
      <c r="DY40" s="364"/>
      <c r="DZ40" s="364"/>
      <c r="EA40" s="364"/>
      <c r="EB40" s="364"/>
      <c r="EC40" s="364"/>
      <c r="ED40" s="364"/>
      <c r="EE40" s="365"/>
      <c r="EF40" s="363">
        <f>EF41+EF43+EF44</f>
        <v>915718</v>
      </c>
      <c r="EG40" s="364"/>
      <c r="EH40" s="364"/>
      <c r="EI40" s="364"/>
      <c r="EJ40" s="364"/>
      <c r="EK40" s="364"/>
      <c r="EL40" s="364"/>
      <c r="EM40" s="364"/>
      <c r="EN40" s="364"/>
      <c r="EO40" s="364"/>
      <c r="EP40" s="364"/>
      <c r="EQ40" s="364"/>
      <c r="ER40" s="365"/>
      <c r="ES40" s="294"/>
      <c r="ET40" s="257"/>
      <c r="EU40" s="257"/>
      <c r="EV40" s="257"/>
      <c r="EW40" s="257"/>
      <c r="EX40" s="257"/>
      <c r="EY40" s="257"/>
      <c r="EZ40" s="257"/>
      <c r="FA40" s="257"/>
      <c r="FB40" s="257"/>
      <c r="FC40" s="257"/>
      <c r="FD40" s="257"/>
      <c r="FE40" s="258"/>
    </row>
    <row r="41" spans="1:161" ht="10.5" customHeight="1">
      <c r="A41" s="404" t="s">
        <v>48</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4"/>
      <c r="BS41" s="404"/>
      <c r="BT41" s="404"/>
      <c r="BU41" s="404"/>
      <c r="BV41" s="404"/>
      <c r="BW41" s="404"/>
      <c r="BX41" s="405" t="s">
        <v>221</v>
      </c>
      <c r="BY41" s="406"/>
      <c r="BZ41" s="406"/>
      <c r="CA41" s="406"/>
      <c r="CB41" s="406"/>
      <c r="CC41" s="406"/>
      <c r="CD41" s="406"/>
      <c r="CE41" s="407"/>
      <c r="CF41" s="408" t="s">
        <v>60</v>
      </c>
      <c r="CG41" s="406"/>
      <c r="CH41" s="406"/>
      <c r="CI41" s="406"/>
      <c r="CJ41" s="406"/>
      <c r="CK41" s="406"/>
      <c r="CL41" s="406"/>
      <c r="CM41" s="406"/>
      <c r="CN41" s="406"/>
      <c r="CO41" s="406"/>
      <c r="CP41" s="406"/>
      <c r="CQ41" s="406"/>
      <c r="CR41" s="407"/>
      <c r="CS41" s="408"/>
      <c r="CT41" s="406"/>
      <c r="CU41" s="406"/>
      <c r="CV41" s="406"/>
      <c r="CW41" s="406"/>
      <c r="CX41" s="406"/>
      <c r="CY41" s="406"/>
      <c r="CZ41" s="406"/>
      <c r="DA41" s="406"/>
      <c r="DB41" s="406"/>
      <c r="DC41" s="406"/>
      <c r="DD41" s="406"/>
      <c r="DE41" s="407"/>
      <c r="DF41" s="409">
        <v>285360</v>
      </c>
      <c r="DG41" s="410"/>
      <c r="DH41" s="410"/>
      <c r="DI41" s="410"/>
      <c r="DJ41" s="410"/>
      <c r="DK41" s="410"/>
      <c r="DL41" s="410"/>
      <c r="DM41" s="410"/>
      <c r="DN41" s="410"/>
      <c r="DO41" s="410"/>
      <c r="DP41" s="410"/>
      <c r="DQ41" s="410"/>
      <c r="DR41" s="411"/>
      <c r="DS41" s="409">
        <v>585360</v>
      </c>
      <c r="DT41" s="410"/>
      <c r="DU41" s="410"/>
      <c r="DV41" s="410"/>
      <c r="DW41" s="410"/>
      <c r="DX41" s="410"/>
      <c r="DY41" s="410"/>
      <c r="DZ41" s="410"/>
      <c r="EA41" s="410"/>
      <c r="EB41" s="410"/>
      <c r="EC41" s="410"/>
      <c r="ED41" s="410"/>
      <c r="EE41" s="411"/>
      <c r="EF41" s="409">
        <v>915718</v>
      </c>
      <c r="EG41" s="410"/>
      <c r="EH41" s="410"/>
      <c r="EI41" s="410"/>
      <c r="EJ41" s="410"/>
      <c r="EK41" s="410"/>
      <c r="EL41" s="410"/>
      <c r="EM41" s="410"/>
      <c r="EN41" s="410"/>
      <c r="EO41" s="410"/>
      <c r="EP41" s="410"/>
      <c r="EQ41" s="410"/>
      <c r="ER41" s="411"/>
      <c r="ES41" s="412"/>
      <c r="ET41" s="413"/>
      <c r="EU41" s="413"/>
      <c r="EV41" s="413"/>
      <c r="EW41" s="413"/>
      <c r="EX41" s="413"/>
      <c r="EY41" s="413"/>
      <c r="EZ41" s="413"/>
      <c r="FA41" s="413"/>
      <c r="FB41" s="413"/>
      <c r="FC41" s="413"/>
      <c r="FD41" s="413"/>
      <c r="FE41" s="414"/>
    </row>
    <row r="42" spans="1:161" ht="10.5" customHeight="1">
      <c r="A42" s="306" t="s">
        <v>64</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7"/>
      <c r="BX42" s="308"/>
      <c r="BY42" s="309"/>
      <c r="BZ42" s="309"/>
      <c r="CA42" s="309"/>
      <c r="CB42" s="309"/>
      <c r="CC42" s="309"/>
      <c r="CD42" s="309"/>
      <c r="CE42" s="310"/>
      <c r="CF42" s="311"/>
      <c r="CG42" s="309"/>
      <c r="CH42" s="309"/>
      <c r="CI42" s="309"/>
      <c r="CJ42" s="309"/>
      <c r="CK42" s="309"/>
      <c r="CL42" s="309"/>
      <c r="CM42" s="309"/>
      <c r="CN42" s="309"/>
      <c r="CO42" s="309"/>
      <c r="CP42" s="309"/>
      <c r="CQ42" s="309"/>
      <c r="CR42" s="310"/>
      <c r="CS42" s="311"/>
      <c r="CT42" s="309"/>
      <c r="CU42" s="309"/>
      <c r="CV42" s="309"/>
      <c r="CW42" s="309"/>
      <c r="CX42" s="309"/>
      <c r="CY42" s="309"/>
      <c r="CZ42" s="309"/>
      <c r="DA42" s="309"/>
      <c r="DB42" s="309"/>
      <c r="DC42" s="309"/>
      <c r="DD42" s="309"/>
      <c r="DE42" s="310"/>
      <c r="DF42" s="299"/>
      <c r="DG42" s="300"/>
      <c r="DH42" s="300"/>
      <c r="DI42" s="300"/>
      <c r="DJ42" s="300"/>
      <c r="DK42" s="300"/>
      <c r="DL42" s="300"/>
      <c r="DM42" s="300"/>
      <c r="DN42" s="300"/>
      <c r="DO42" s="300"/>
      <c r="DP42" s="300"/>
      <c r="DQ42" s="300"/>
      <c r="DR42" s="301"/>
      <c r="DS42" s="299"/>
      <c r="DT42" s="300"/>
      <c r="DU42" s="300"/>
      <c r="DV42" s="300"/>
      <c r="DW42" s="300"/>
      <c r="DX42" s="300"/>
      <c r="DY42" s="300"/>
      <c r="DZ42" s="300"/>
      <c r="EA42" s="300"/>
      <c r="EB42" s="300"/>
      <c r="EC42" s="300"/>
      <c r="ED42" s="300"/>
      <c r="EE42" s="301"/>
      <c r="EF42" s="299"/>
      <c r="EG42" s="300"/>
      <c r="EH42" s="300"/>
      <c r="EI42" s="300"/>
      <c r="EJ42" s="300"/>
      <c r="EK42" s="300"/>
      <c r="EL42" s="300"/>
      <c r="EM42" s="300"/>
      <c r="EN42" s="300"/>
      <c r="EO42" s="300"/>
      <c r="EP42" s="300"/>
      <c r="EQ42" s="300"/>
      <c r="ER42" s="301"/>
      <c r="ES42" s="302"/>
      <c r="ET42" s="303"/>
      <c r="EU42" s="303"/>
      <c r="EV42" s="303"/>
      <c r="EW42" s="303"/>
      <c r="EX42" s="303"/>
      <c r="EY42" s="303"/>
      <c r="EZ42" s="303"/>
      <c r="FA42" s="303"/>
      <c r="FB42" s="303"/>
      <c r="FC42" s="303"/>
      <c r="FD42" s="303"/>
      <c r="FE42" s="304"/>
    </row>
    <row r="43" spans="1:161" ht="10.5" customHeight="1">
      <c r="A43" s="305" t="s">
        <v>65</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7"/>
      <c r="BX43" s="288" t="s">
        <v>222</v>
      </c>
      <c r="BY43" s="289"/>
      <c r="BZ43" s="289"/>
      <c r="CA43" s="289"/>
      <c r="CB43" s="289"/>
      <c r="CC43" s="289"/>
      <c r="CD43" s="289"/>
      <c r="CE43" s="297"/>
      <c r="CF43" s="298" t="s">
        <v>60</v>
      </c>
      <c r="CG43" s="289"/>
      <c r="CH43" s="289"/>
      <c r="CI43" s="289"/>
      <c r="CJ43" s="289"/>
      <c r="CK43" s="289"/>
      <c r="CL43" s="289"/>
      <c r="CM43" s="289"/>
      <c r="CN43" s="289"/>
      <c r="CO43" s="289"/>
      <c r="CP43" s="289"/>
      <c r="CQ43" s="289"/>
      <c r="CR43" s="297"/>
      <c r="CS43" s="298"/>
      <c r="CT43" s="289"/>
      <c r="CU43" s="289"/>
      <c r="CV43" s="289"/>
      <c r="CW43" s="289"/>
      <c r="CX43" s="289"/>
      <c r="CY43" s="289"/>
      <c r="CZ43" s="289"/>
      <c r="DA43" s="289"/>
      <c r="DB43" s="289"/>
      <c r="DC43" s="289"/>
      <c r="DD43" s="289"/>
      <c r="DE43" s="297"/>
      <c r="DF43" s="291"/>
      <c r="DG43" s="292"/>
      <c r="DH43" s="292"/>
      <c r="DI43" s="292"/>
      <c r="DJ43" s="292"/>
      <c r="DK43" s="292"/>
      <c r="DL43" s="292"/>
      <c r="DM43" s="292"/>
      <c r="DN43" s="292"/>
      <c r="DO43" s="292"/>
      <c r="DP43" s="292"/>
      <c r="DQ43" s="292"/>
      <c r="DR43" s="293"/>
      <c r="DS43" s="291"/>
      <c r="DT43" s="292"/>
      <c r="DU43" s="292"/>
      <c r="DV43" s="292"/>
      <c r="DW43" s="292"/>
      <c r="DX43" s="292"/>
      <c r="DY43" s="292"/>
      <c r="DZ43" s="292"/>
      <c r="EA43" s="292"/>
      <c r="EB43" s="292"/>
      <c r="EC43" s="292"/>
      <c r="ED43" s="292"/>
      <c r="EE43" s="293"/>
      <c r="EF43" s="291"/>
      <c r="EG43" s="292"/>
      <c r="EH43" s="292"/>
      <c r="EI43" s="292"/>
      <c r="EJ43" s="292"/>
      <c r="EK43" s="292"/>
      <c r="EL43" s="292"/>
      <c r="EM43" s="292"/>
      <c r="EN43" s="292"/>
      <c r="EO43" s="292"/>
      <c r="EP43" s="292"/>
      <c r="EQ43" s="292"/>
      <c r="ER43" s="293"/>
      <c r="ES43" s="294"/>
      <c r="ET43" s="257"/>
      <c r="EU43" s="257"/>
      <c r="EV43" s="257"/>
      <c r="EW43" s="257"/>
      <c r="EX43" s="257"/>
      <c r="EY43" s="257"/>
      <c r="EZ43" s="257"/>
      <c r="FA43" s="257"/>
      <c r="FB43" s="257"/>
      <c r="FC43" s="257"/>
      <c r="FD43" s="257"/>
      <c r="FE43" s="258"/>
    </row>
    <row r="44" spans="1:161" ht="10.5" customHeight="1">
      <c r="A44" s="305" t="s">
        <v>268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7"/>
      <c r="BX44" s="288" t="s">
        <v>266</v>
      </c>
      <c r="BY44" s="289"/>
      <c r="BZ44" s="289"/>
      <c r="CA44" s="289"/>
      <c r="CB44" s="289"/>
      <c r="CC44" s="289"/>
      <c r="CD44" s="289"/>
      <c r="CE44" s="297"/>
      <c r="CF44" s="298" t="s">
        <v>60</v>
      </c>
      <c r="CG44" s="289"/>
      <c r="CH44" s="289"/>
      <c r="CI44" s="289"/>
      <c r="CJ44" s="289"/>
      <c r="CK44" s="289"/>
      <c r="CL44" s="289"/>
      <c r="CM44" s="289"/>
      <c r="CN44" s="289"/>
      <c r="CO44" s="289"/>
      <c r="CP44" s="289"/>
      <c r="CQ44" s="289"/>
      <c r="CR44" s="297"/>
      <c r="CS44" s="298"/>
      <c r="CT44" s="289"/>
      <c r="CU44" s="289"/>
      <c r="CV44" s="289"/>
      <c r="CW44" s="289"/>
      <c r="CX44" s="289"/>
      <c r="CY44" s="289"/>
      <c r="CZ44" s="289"/>
      <c r="DA44" s="289"/>
      <c r="DB44" s="289"/>
      <c r="DC44" s="289"/>
      <c r="DD44" s="289"/>
      <c r="DE44" s="297"/>
      <c r="DF44" s="291"/>
      <c r="DG44" s="292"/>
      <c r="DH44" s="292"/>
      <c r="DI44" s="292"/>
      <c r="DJ44" s="292"/>
      <c r="DK44" s="292"/>
      <c r="DL44" s="292"/>
      <c r="DM44" s="292"/>
      <c r="DN44" s="292"/>
      <c r="DO44" s="292"/>
      <c r="DP44" s="292"/>
      <c r="DQ44" s="292"/>
      <c r="DR44" s="293"/>
      <c r="DS44" s="291"/>
      <c r="DT44" s="292"/>
      <c r="DU44" s="292"/>
      <c r="DV44" s="292"/>
      <c r="DW44" s="292"/>
      <c r="DX44" s="292"/>
      <c r="DY44" s="292"/>
      <c r="DZ44" s="292"/>
      <c r="EA44" s="292"/>
      <c r="EB44" s="292"/>
      <c r="EC44" s="292"/>
      <c r="ED44" s="292"/>
      <c r="EE44" s="293"/>
      <c r="EF44" s="291"/>
      <c r="EG44" s="292"/>
      <c r="EH44" s="292"/>
      <c r="EI44" s="292"/>
      <c r="EJ44" s="292"/>
      <c r="EK44" s="292"/>
      <c r="EL44" s="292"/>
      <c r="EM44" s="292"/>
      <c r="EN44" s="292"/>
      <c r="EO44" s="292"/>
      <c r="EP44" s="292"/>
      <c r="EQ44" s="292"/>
      <c r="ER44" s="293"/>
      <c r="ES44" s="294"/>
      <c r="ET44" s="257"/>
      <c r="EU44" s="257"/>
      <c r="EV44" s="257"/>
      <c r="EW44" s="257"/>
      <c r="EX44" s="257"/>
      <c r="EY44" s="257"/>
      <c r="EZ44" s="257"/>
      <c r="FA44" s="257"/>
      <c r="FB44" s="257"/>
      <c r="FC44" s="257"/>
      <c r="FD44" s="257"/>
      <c r="FE44" s="258"/>
    </row>
    <row r="45" spans="1:161" ht="10.5" customHeight="1">
      <c r="A45" s="401"/>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2"/>
      <c r="BW45" s="403"/>
      <c r="BX45" s="288"/>
      <c r="BY45" s="289"/>
      <c r="BZ45" s="289"/>
      <c r="CA45" s="289"/>
      <c r="CB45" s="289"/>
      <c r="CC45" s="289"/>
      <c r="CD45" s="289"/>
      <c r="CE45" s="297"/>
      <c r="CF45" s="298"/>
      <c r="CG45" s="289"/>
      <c r="CH45" s="289"/>
      <c r="CI45" s="289"/>
      <c r="CJ45" s="289"/>
      <c r="CK45" s="289"/>
      <c r="CL45" s="289"/>
      <c r="CM45" s="289"/>
      <c r="CN45" s="289"/>
      <c r="CO45" s="289"/>
      <c r="CP45" s="289"/>
      <c r="CQ45" s="289"/>
      <c r="CR45" s="297"/>
      <c r="CS45" s="298"/>
      <c r="CT45" s="289"/>
      <c r="CU45" s="289"/>
      <c r="CV45" s="289"/>
      <c r="CW45" s="289"/>
      <c r="CX45" s="289"/>
      <c r="CY45" s="289"/>
      <c r="CZ45" s="289"/>
      <c r="DA45" s="289"/>
      <c r="DB45" s="289"/>
      <c r="DC45" s="289"/>
      <c r="DD45" s="289"/>
      <c r="DE45" s="297"/>
      <c r="DF45" s="363"/>
      <c r="DG45" s="364"/>
      <c r="DH45" s="364"/>
      <c r="DI45" s="364"/>
      <c r="DJ45" s="364"/>
      <c r="DK45" s="364"/>
      <c r="DL45" s="364"/>
      <c r="DM45" s="364"/>
      <c r="DN45" s="364"/>
      <c r="DO45" s="364"/>
      <c r="DP45" s="364"/>
      <c r="DQ45" s="364"/>
      <c r="DR45" s="365"/>
      <c r="DS45" s="363"/>
      <c r="DT45" s="364"/>
      <c r="DU45" s="364"/>
      <c r="DV45" s="364"/>
      <c r="DW45" s="364"/>
      <c r="DX45" s="364"/>
      <c r="DY45" s="364"/>
      <c r="DZ45" s="364"/>
      <c r="EA45" s="364"/>
      <c r="EB45" s="364"/>
      <c r="EC45" s="364"/>
      <c r="ED45" s="364"/>
      <c r="EE45" s="365"/>
      <c r="EF45" s="363"/>
      <c r="EG45" s="364"/>
      <c r="EH45" s="364"/>
      <c r="EI45" s="364"/>
      <c r="EJ45" s="364"/>
      <c r="EK45" s="364"/>
      <c r="EL45" s="364"/>
      <c r="EM45" s="364"/>
      <c r="EN45" s="364"/>
      <c r="EO45" s="364"/>
      <c r="EP45" s="364"/>
      <c r="EQ45" s="364"/>
      <c r="ER45" s="365"/>
      <c r="ES45" s="294"/>
      <c r="ET45" s="257"/>
      <c r="EU45" s="257"/>
      <c r="EV45" s="257"/>
      <c r="EW45" s="257"/>
      <c r="EX45" s="257"/>
      <c r="EY45" s="257"/>
      <c r="EZ45" s="257"/>
      <c r="FA45" s="257"/>
      <c r="FB45" s="257"/>
      <c r="FC45" s="257"/>
      <c r="FD45" s="257"/>
      <c r="FE45" s="258"/>
    </row>
    <row r="46" spans="1:161" ht="10.5" customHeight="1">
      <c r="A46" s="401" t="s">
        <v>61</v>
      </c>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3"/>
      <c r="BX46" s="288" t="s">
        <v>62</v>
      </c>
      <c r="BY46" s="289"/>
      <c r="BZ46" s="289"/>
      <c r="CA46" s="289"/>
      <c r="CB46" s="289"/>
      <c r="CC46" s="289"/>
      <c r="CD46" s="289"/>
      <c r="CE46" s="297"/>
      <c r="CF46" s="298" t="s">
        <v>63</v>
      </c>
      <c r="CG46" s="289"/>
      <c r="CH46" s="289"/>
      <c r="CI46" s="289"/>
      <c r="CJ46" s="289"/>
      <c r="CK46" s="289"/>
      <c r="CL46" s="289"/>
      <c r="CM46" s="289"/>
      <c r="CN46" s="289"/>
      <c r="CO46" s="289"/>
      <c r="CP46" s="289"/>
      <c r="CQ46" s="289"/>
      <c r="CR46" s="297"/>
      <c r="CS46" s="298"/>
      <c r="CT46" s="289"/>
      <c r="CU46" s="289"/>
      <c r="CV46" s="289"/>
      <c r="CW46" s="289"/>
      <c r="CX46" s="289"/>
      <c r="CY46" s="289"/>
      <c r="CZ46" s="289"/>
      <c r="DA46" s="289"/>
      <c r="DB46" s="289"/>
      <c r="DC46" s="289"/>
      <c r="DD46" s="289"/>
      <c r="DE46" s="297"/>
      <c r="DF46" s="363">
        <f>DF47</f>
        <v>0</v>
      </c>
      <c r="DG46" s="364"/>
      <c r="DH46" s="364"/>
      <c r="DI46" s="364"/>
      <c r="DJ46" s="364"/>
      <c r="DK46" s="364"/>
      <c r="DL46" s="364"/>
      <c r="DM46" s="364"/>
      <c r="DN46" s="364"/>
      <c r="DO46" s="364"/>
      <c r="DP46" s="364"/>
      <c r="DQ46" s="364"/>
      <c r="DR46" s="365"/>
      <c r="DS46" s="363">
        <f>DS47</f>
        <v>0</v>
      </c>
      <c r="DT46" s="364"/>
      <c r="DU46" s="364"/>
      <c r="DV46" s="364"/>
      <c r="DW46" s="364"/>
      <c r="DX46" s="364"/>
      <c r="DY46" s="364"/>
      <c r="DZ46" s="364"/>
      <c r="EA46" s="364"/>
      <c r="EB46" s="364"/>
      <c r="EC46" s="364"/>
      <c r="ED46" s="364"/>
      <c r="EE46" s="365"/>
      <c r="EF46" s="363">
        <f>EF47</f>
        <v>0</v>
      </c>
      <c r="EG46" s="364"/>
      <c r="EH46" s="364"/>
      <c r="EI46" s="364"/>
      <c r="EJ46" s="364"/>
      <c r="EK46" s="364"/>
      <c r="EL46" s="364"/>
      <c r="EM46" s="364"/>
      <c r="EN46" s="364"/>
      <c r="EO46" s="364"/>
      <c r="EP46" s="364"/>
      <c r="EQ46" s="364"/>
      <c r="ER46" s="365"/>
      <c r="ES46" s="294"/>
      <c r="ET46" s="257"/>
      <c r="EU46" s="257"/>
      <c r="EV46" s="257"/>
      <c r="EW46" s="257"/>
      <c r="EX46" s="257"/>
      <c r="EY46" s="257"/>
      <c r="EZ46" s="257"/>
      <c r="FA46" s="257"/>
      <c r="FB46" s="257"/>
      <c r="FC46" s="257"/>
      <c r="FD46" s="257"/>
      <c r="FE46" s="258"/>
    </row>
    <row r="47" spans="1:161" ht="10.5" customHeight="1">
      <c r="A47" s="404" t="s">
        <v>48</v>
      </c>
      <c r="B47" s="404"/>
      <c r="C47" s="404"/>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5"/>
      <c r="BY47" s="406"/>
      <c r="BZ47" s="406"/>
      <c r="CA47" s="406"/>
      <c r="CB47" s="406"/>
      <c r="CC47" s="406"/>
      <c r="CD47" s="406"/>
      <c r="CE47" s="407"/>
      <c r="CF47" s="408"/>
      <c r="CG47" s="406"/>
      <c r="CH47" s="406"/>
      <c r="CI47" s="406"/>
      <c r="CJ47" s="406"/>
      <c r="CK47" s="406"/>
      <c r="CL47" s="406"/>
      <c r="CM47" s="406"/>
      <c r="CN47" s="406"/>
      <c r="CO47" s="406"/>
      <c r="CP47" s="406"/>
      <c r="CQ47" s="406"/>
      <c r="CR47" s="407"/>
      <c r="CS47" s="408"/>
      <c r="CT47" s="406"/>
      <c r="CU47" s="406"/>
      <c r="CV47" s="406"/>
      <c r="CW47" s="406"/>
      <c r="CX47" s="406"/>
      <c r="CY47" s="406"/>
      <c r="CZ47" s="406"/>
      <c r="DA47" s="406"/>
      <c r="DB47" s="406"/>
      <c r="DC47" s="406"/>
      <c r="DD47" s="406"/>
      <c r="DE47" s="407"/>
      <c r="DF47" s="409"/>
      <c r="DG47" s="410"/>
      <c r="DH47" s="410"/>
      <c r="DI47" s="410"/>
      <c r="DJ47" s="410"/>
      <c r="DK47" s="410"/>
      <c r="DL47" s="410"/>
      <c r="DM47" s="410"/>
      <c r="DN47" s="410"/>
      <c r="DO47" s="410"/>
      <c r="DP47" s="410"/>
      <c r="DQ47" s="410"/>
      <c r="DR47" s="411"/>
      <c r="DS47" s="409"/>
      <c r="DT47" s="410"/>
      <c r="DU47" s="410"/>
      <c r="DV47" s="410"/>
      <c r="DW47" s="410"/>
      <c r="DX47" s="410"/>
      <c r="DY47" s="410"/>
      <c r="DZ47" s="410"/>
      <c r="EA47" s="410"/>
      <c r="EB47" s="410"/>
      <c r="EC47" s="410"/>
      <c r="ED47" s="410"/>
      <c r="EE47" s="411"/>
      <c r="EF47" s="409"/>
      <c r="EG47" s="410"/>
      <c r="EH47" s="410"/>
      <c r="EI47" s="410"/>
      <c r="EJ47" s="410"/>
      <c r="EK47" s="410"/>
      <c r="EL47" s="410"/>
      <c r="EM47" s="410"/>
      <c r="EN47" s="410"/>
      <c r="EO47" s="410"/>
      <c r="EP47" s="410"/>
      <c r="EQ47" s="410"/>
      <c r="ER47" s="411"/>
      <c r="ES47" s="412"/>
      <c r="ET47" s="413"/>
      <c r="EU47" s="413"/>
      <c r="EV47" s="413"/>
      <c r="EW47" s="413"/>
      <c r="EX47" s="413"/>
      <c r="EY47" s="413"/>
      <c r="EZ47" s="413"/>
      <c r="FA47" s="413"/>
      <c r="FB47" s="413"/>
      <c r="FC47" s="413"/>
      <c r="FD47" s="413"/>
      <c r="FE47" s="414"/>
    </row>
    <row r="48" spans="1:161" ht="10.5" customHeight="1">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307"/>
      <c r="BX48" s="308"/>
      <c r="BY48" s="309"/>
      <c r="BZ48" s="309"/>
      <c r="CA48" s="309"/>
      <c r="CB48" s="309"/>
      <c r="CC48" s="309"/>
      <c r="CD48" s="309"/>
      <c r="CE48" s="310"/>
      <c r="CF48" s="311"/>
      <c r="CG48" s="309"/>
      <c r="CH48" s="309"/>
      <c r="CI48" s="309"/>
      <c r="CJ48" s="309"/>
      <c r="CK48" s="309"/>
      <c r="CL48" s="309"/>
      <c r="CM48" s="309"/>
      <c r="CN48" s="309"/>
      <c r="CO48" s="309"/>
      <c r="CP48" s="309"/>
      <c r="CQ48" s="309"/>
      <c r="CR48" s="310"/>
      <c r="CS48" s="311"/>
      <c r="CT48" s="309"/>
      <c r="CU48" s="309"/>
      <c r="CV48" s="309"/>
      <c r="CW48" s="309"/>
      <c r="CX48" s="309"/>
      <c r="CY48" s="309"/>
      <c r="CZ48" s="309"/>
      <c r="DA48" s="309"/>
      <c r="DB48" s="309"/>
      <c r="DC48" s="309"/>
      <c r="DD48" s="309"/>
      <c r="DE48" s="310"/>
      <c r="DF48" s="299"/>
      <c r="DG48" s="300"/>
      <c r="DH48" s="300"/>
      <c r="DI48" s="300"/>
      <c r="DJ48" s="300"/>
      <c r="DK48" s="300"/>
      <c r="DL48" s="300"/>
      <c r="DM48" s="300"/>
      <c r="DN48" s="300"/>
      <c r="DO48" s="300"/>
      <c r="DP48" s="300"/>
      <c r="DQ48" s="300"/>
      <c r="DR48" s="301"/>
      <c r="DS48" s="299"/>
      <c r="DT48" s="300"/>
      <c r="DU48" s="300"/>
      <c r="DV48" s="300"/>
      <c r="DW48" s="300"/>
      <c r="DX48" s="300"/>
      <c r="DY48" s="300"/>
      <c r="DZ48" s="300"/>
      <c r="EA48" s="300"/>
      <c r="EB48" s="300"/>
      <c r="EC48" s="300"/>
      <c r="ED48" s="300"/>
      <c r="EE48" s="301"/>
      <c r="EF48" s="299"/>
      <c r="EG48" s="300"/>
      <c r="EH48" s="300"/>
      <c r="EI48" s="300"/>
      <c r="EJ48" s="300"/>
      <c r="EK48" s="300"/>
      <c r="EL48" s="300"/>
      <c r="EM48" s="300"/>
      <c r="EN48" s="300"/>
      <c r="EO48" s="300"/>
      <c r="EP48" s="300"/>
      <c r="EQ48" s="300"/>
      <c r="ER48" s="301"/>
      <c r="ES48" s="302"/>
      <c r="ET48" s="303"/>
      <c r="EU48" s="303"/>
      <c r="EV48" s="303"/>
      <c r="EW48" s="303"/>
      <c r="EX48" s="303"/>
      <c r="EY48" s="303"/>
      <c r="EZ48" s="303"/>
      <c r="FA48" s="303"/>
      <c r="FB48" s="303"/>
      <c r="FC48" s="303"/>
      <c r="FD48" s="303"/>
      <c r="FE48" s="304"/>
    </row>
    <row r="49" spans="1:161" ht="10.5" customHeight="1">
      <c r="A49" s="30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6"/>
      <c r="BR49" s="306"/>
      <c r="BS49" s="306"/>
      <c r="BT49" s="306"/>
      <c r="BU49" s="306"/>
      <c r="BV49" s="306"/>
      <c r="BW49" s="307"/>
      <c r="BX49" s="288"/>
      <c r="BY49" s="289"/>
      <c r="BZ49" s="289"/>
      <c r="CA49" s="289"/>
      <c r="CB49" s="289"/>
      <c r="CC49" s="289"/>
      <c r="CD49" s="289"/>
      <c r="CE49" s="297"/>
      <c r="CF49" s="298"/>
      <c r="CG49" s="289"/>
      <c r="CH49" s="289"/>
      <c r="CI49" s="289"/>
      <c r="CJ49" s="289"/>
      <c r="CK49" s="289"/>
      <c r="CL49" s="289"/>
      <c r="CM49" s="289"/>
      <c r="CN49" s="289"/>
      <c r="CO49" s="289"/>
      <c r="CP49" s="289"/>
      <c r="CQ49" s="289"/>
      <c r="CR49" s="297"/>
      <c r="CS49" s="298"/>
      <c r="CT49" s="289"/>
      <c r="CU49" s="289"/>
      <c r="CV49" s="289"/>
      <c r="CW49" s="289"/>
      <c r="CX49" s="289"/>
      <c r="CY49" s="289"/>
      <c r="CZ49" s="289"/>
      <c r="DA49" s="289"/>
      <c r="DB49" s="289"/>
      <c r="DC49" s="289"/>
      <c r="DD49" s="289"/>
      <c r="DE49" s="297"/>
      <c r="DF49" s="363"/>
      <c r="DG49" s="364"/>
      <c r="DH49" s="364"/>
      <c r="DI49" s="364"/>
      <c r="DJ49" s="364"/>
      <c r="DK49" s="364"/>
      <c r="DL49" s="364"/>
      <c r="DM49" s="364"/>
      <c r="DN49" s="364"/>
      <c r="DO49" s="364"/>
      <c r="DP49" s="364"/>
      <c r="DQ49" s="364"/>
      <c r="DR49" s="365"/>
      <c r="DS49" s="363"/>
      <c r="DT49" s="364"/>
      <c r="DU49" s="364"/>
      <c r="DV49" s="364"/>
      <c r="DW49" s="364"/>
      <c r="DX49" s="364"/>
      <c r="DY49" s="364"/>
      <c r="DZ49" s="364"/>
      <c r="EA49" s="364"/>
      <c r="EB49" s="364"/>
      <c r="EC49" s="364"/>
      <c r="ED49" s="364"/>
      <c r="EE49" s="365"/>
      <c r="EF49" s="363"/>
      <c r="EG49" s="364"/>
      <c r="EH49" s="364"/>
      <c r="EI49" s="364"/>
      <c r="EJ49" s="364"/>
      <c r="EK49" s="364"/>
      <c r="EL49" s="364"/>
      <c r="EM49" s="364"/>
      <c r="EN49" s="364"/>
      <c r="EO49" s="364"/>
      <c r="EP49" s="364"/>
      <c r="EQ49" s="364"/>
      <c r="ER49" s="365"/>
      <c r="ES49" s="294"/>
      <c r="ET49" s="257"/>
      <c r="EU49" s="257"/>
      <c r="EV49" s="257"/>
      <c r="EW49" s="257"/>
      <c r="EX49" s="257"/>
      <c r="EY49" s="257"/>
      <c r="EZ49" s="257"/>
      <c r="FA49" s="257"/>
      <c r="FB49" s="257"/>
      <c r="FC49" s="257"/>
      <c r="FD49" s="257"/>
      <c r="FE49" s="258"/>
    </row>
    <row r="50" spans="1:161" ht="10.5" customHeight="1">
      <c r="A50" s="401" t="s">
        <v>269</v>
      </c>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02"/>
      <c r="BS50" s="402"/>
      <c r="BT50" s="402"/>
      <c r="BU50" s="402"/>
      <c r="BV50" s="402"/>
      <c r="BW50" s="403"/>
      <c r="BX50" s="288" t="s">
        <v>66</v>
      </c>
      <c r="BY50" s="289"/>
      <c r="BZ50" s="289"/>
      <c r="CA50" s="289"/>
      <c r="CB50" s="289"/>
      <c r="CC50" s="289"/>
      <c r="CD50" s="289"/>
      <c r="CE50" s="297"/>
      <c r="CF50" s="298" t="s">
        <v>52</v>
      </c>
      <c r="CG50" s="289"/>
      <c r="CH50" s="289"/>
      <c r="CI50" s="289"/>
      <c r="CJ50" s="289"/>
      <c r="CK50" s="289"/>
      <c r="CL50" s="289"/>
      <c r="CM50" s="289"/>
      <c r="CN50" s="289"/>
      <c r="CO50" s="289"/>
      <c r="CP50" s="289"/>
      <c r="CQ50" s="289"/>
      <c r="CR50" s="297"/>
      <c r="CS50" s="298"/>
      <c r="CT50" s="289"/>
      <c r="CU50" s="289"/>
      <c r="CV50" s="289"/>
      <c r="CW50" s="289"/>
      <c r="CX50" s="289"/>
      <c r="CY50" s="289"/>
      <c r="CZ50" s="289"/>
      <c r="DA50" s="289"/>
      <c r="DB50" s="289"/>
      <c r="DC50" s="289"/>
      <c r="DD50" s="289"/>
      <c r="DE50" s="297"/>
      <c r="DF50" s="363">
        <f>DF51+DF53+DF54+DF55+DF57</f>
        <v>6767508.34</v>
      </c>
      <c r="DG50" s="364"/>
      <c r="DH50" s="364"/>
      <c r="DI50" s="364"/>
      <c r="DJ50" s="364"/>
      <c r="DK50" s="364"/>
      <c r="DL50" s="364"/>
      <c r="DM50" s="364"/>
      <c r="DN50" s="364"/>
      <c r="DO50" s="364"/>
      <c r="DP50" s="364"/>
      <c r="DQ50" s="364"/>
      <c r="DR50" s="365"/>
      <c r="DS50" s="363">
        <f>DS51+DS53+DS54+DS55+DS57</f>
        <v>6820021</v>
      </c>
      <c r="DT50" s="364"/>
      <c r="DU50" s="364"/>
      <c r="DV50" s="364"/>
      <c r="DW50" s="364"/>
      <c r="DX50" s="364"/>
      <c r="DY50" s="364"/>
      <c r="DZ50" s="364"/>
      <c r="EA50" s="364"/>
      <c r="EB50" s="364"/>
      <c r="EC50" s="364"/>
      <c r="ED50" s="364"/>
      <c r="EE50" s="365"/>
      <c r="EF50" s="363">
        <f>EF51+EF53+EF54+EF55+EF57</f>
        <v>6820021</v>
      </c>
      <c r="EG50" s="364"/>
      <c r="EH50" s="364"/>
      <c r="EI50" s="364"/>
      <c r="EJ50" s="364"/>
      <c r="EK50" s="364"/>
      <c r="EL50" s="364"/>
      <c r="EM50" s="364"/>
      <c r="EN50" s="364"/>
      <c r="EO50" s="364"/>
      <c r="EP50" s="364"/>
      <c r="EQ50" s="364"/>
      <c r="ER50" s="365"/>
      <c r="ES50" s="294"/>
      <c r="ET50" s="257"/>
      <c r="EU50" s="257"/>
      <c r="EV50" s="257"/>
      <c r="EW50" s="257"/>
      <c r="EX50" s="257"/>
      <c r="EY50" s="257"/>
      <c r="EZ50" s="257"/>
      <c r="FA50" s="257"/>
      <c r="FB50" s="257"/>
      <c r="FC50" s="257"/>
      <c r="FD50" s="257"/>
      <c r="FE50" s="258"/>
    </row>
    <row r="51" spans="1:161" ht="10.5" customHeight="1">
      <c r="A51" s="404" t="s">
        <v>48</v>
      </c>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5" t="s">
        <v>271</v>
      </c>
      <c r="BY51" s="406"/>
      <c r="BZ51" s="406"/>
      <c r="CA51" s="406"/>
      <c r="CB51" s="406"/>
      <c r="CC51" s="406"/>
      <c r="CD51" s="406"/>
      <c r="CE51" s="407"/>
      <c r="CF51" s="408" t="s">
        <v>52</v>
      </c>
      <c r="CG51" s="406"/>
      <c r="CH51" s="406"/>
      <c r="CI51" s="406"/>
      <c r="CJ51" s="406"/>
      <c r="CK51" s="406"/>
      <c r="CL51" s="406"/>
      <c r="CM51" s="406"/>
      <c r="CN51" s="406"/>
      <c r="CO51" s="406"/>
      <c r="CP51" s="406"/>
      <c r="CQ51" s="406"/>
      <c r="CR51" s="407"/>
      <c r="CS51" s="408"/>
      <c r="CT51" s="406"/>
      <c r="CU51" s="406"/>
      <c r="CV51" s="406"/>
      <c r="CW51" s="406"/>
      <c r="CX51" s="406"/>
      <c r="CY51" s="406"/>
      <c r="CZ51" s="406"/>
      <c r="DA51" s="406"/>
      <c r="DB51" s="406"/>
      <c r="DC51" s="406"/>
      <c r="DD51" s="406"/>
      <c r="DE51" s="407"/>
      <c r="DF51" s="409">
        <f>4629720-52512.66</f>
        <v>4577207.34</v>
      </c>
      <c r="DG51" s="410"/>
      <c r="DH51" s="410"/>
      <c r="DI51" s="410"/>
      <c r="DJ51" s="410"/>
      <c r="DK51" s="410"/>
      <c r="DL51" s="410"/>
      <c r="DM51" s="410"/>
      <c r="DN51" s="410"/>
      <c r="DO51" s="410"/>
      <c r="DP51" s="410"/>
      <c r="DQ51" s="410"/>
      <c r="DR51" s="411"/>
      <c r="DS51" s="409">
        <v>4629720</v>
      </c>
      <c r="DT51" s="410"/>
      <c r="DU51" s="410"/>
      <c r="DV51" s="410"/>
      <c r="DW51" s="410"/>
      <c r="DX51" s="410"/>
      <c r="DY51" s="410"/>
      <c r="DZ51" s="410"/>
      <c r="EA51" s="410"/>
      <c r="EB51" s="410"/>
      <c r="EC51" s="410"/>
      <c r="ED51" s="410"/>
      <c r="EE51" s="411"/>
      <c r="EF51" s="409">
        <v>4629720</v>
      </c>
      <c r="EG51" s="410"/>
      <c r="EH51" s="410"/>
      <c r="EI51" s="410"/>
      <c r="EJ51" s="410"/>
      <c r="EK51" s="410"/>
      <c r="EL51" s="410"/>
      <c r="EM51" s="410"/>
      <c r="EN51" s="410"/>
      <c r="EO51" s="410"/>
      <c r="EP51" s="410"/>
      <c r="EQ51" s="410"/>
      <c r="ER51" s="411"/>
      <c r="ES51" s="412"/>
      <c r="ET51" s="413"/>
      <c r="EU51" s="413"/>
      <c r="EV51" s="413"/>
      <c r="EW51" s="413"/>
      <c r="EX51" s="413"/>
      <c r="EY51" s="413"/>
      <c r="EZ51" s="413"/>
      <c r="FA51" s="413"/>
      <c r="FB51" s="413"/>
      <c r="FC51" s="413"/>
      <c r="FD51" s="413"/>
      <c r="FE51" s="414"/>
    </row>
    <row r="52" spans="1:161" ht="10.5" customHeight="1">
      <c r="A52" s="306" t="s">
        <v>270</v>
      </c>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6"/>
      <c r="BR52" s="306"/>
      <c r="BS52" s="306"/>
      <c r="BT52" s="306"/>
      <c r="BU52" s="306"/>
      <c r="BV52" s="306"/>
      <c r="BW52" s="307"/>
      <c r="BX52" s="308"/>
      <c r="BY52" s="309"/>
      <c r="BZ52" s="309"/>
      <c r="CA52" s="309"/>
      <c r="CB52" s="309"/>
      <c r="CC52" s="309"/>
      <c r="CD52" s="309"/>
      <c r="CE52" s="310"/>
      <c r="CF52" s="311"/>
      <c r="CG52" s="309"/>
      <c r="CH52" s="309"/>
      <c r="CI52" s="309"/>
      <c r="CJ52" s="309"/>
      <c r="CK52" s="309"/>
      <c r="CL52" s="309"/>
      <c r="CM52" s="309"/>
      <c r="CN52" s="309"/>
      <c r="CO52" s="309"/>
      <c r="CP52" s="309"/>
      <c r="CQ52" s="309"/>
      <c r="CR52" s="310"/>
      <c r="CS52" s="311"/>
      <c r="CT52" s="309"/>
      <c r="CU52" s="309"/>
      <c r="CV52" s="309"/>
      <c r="CW52" s="309"/>
      <c r="CX52" s="309"/>
      <c r="CY52" s="309"/>
      <c r="CZ52" s="309"/>
      <c r="DA52" s="309"/>
      <c r="DB52" s="309"/>
      <c r="DC52" s="309"/>
      <c r="DD52" s="309"/>
      <c r="DE52" s="310"/>
      <c r="DF52" s="299"/>
      <c r="DG52" s="300"/>
      <c r="DH52" s="300"/>
      <c r="DI52" s="300"/>
      <c r="DJ52" s="300"/>
      <c r="DK52" s="300"/>
      <c r="DL52" s="300"/>
      <c r="DM52" s="300"/>
      <c r="DN52" s="300"/>
      <c r="DO52" s="300"/>
      <c r="DP52" s="300"/>
      <c r="DQ52" s="300"/>
      <c r="DR52" s="301"/>
      <c r="DS52" s="299"/>
      <c r="DT52" s="300"/>
      <c r="DU52" s="300"/>
      <c r="DV52" s="300"/>
      <c r="DW52" s="300"/>
      <c r="DX52" s="300"/>
      <c r="DY52" s="300"/>
      <c r="DZ52" s="300"/>
      <c r="EA52" s="300"/>
      <c r="EB52" s="300"/>
      <c r="EC52" s="300"/>
      <c r="ED52" s="300"/>
      <c r="EE52" s="301"/>
      <c r="EF52" s="299"/>
      <c r="EG52" s="300"/>
      <c r="EH52" s="300"/>
      <c r="EI52" s="300"/>
      <c r="EJ52" s="300"/>
      <c r="EK52" s="300"/>
      <c r="EL52" s="300"/>
      <c r="EM52" s="300"/>
      <c r="EN52" s="300"/>
      <c r="EO52" s="300"/>
      <c r="EP52" s="300"/>
      <c r="EQ52" s="300"/>
      <c r="ER52" s="301"/>
      <c r="ES52" s="302"/>
      <c r="ET52" s="303"/>
      <c r="EU52" s="303"/>
      <c r="EV52" s="303"/>
      <c r="EW52" s="303"/>
      <c r="EX52" s="303"/>
      <c r="EY52" s="303"/>
      <c r="EZ52" s="303"/>
      <c r="FA52" s="303"/>
      <c r="FB52" s="303"/>
      <c r="FC52" s="303"/>
      <c r="FD52" s="303"/>
      <c r="FE52" s="304"/>
    </row>
    <row r="53" spans="1:161" ht="10.5" customHeight="1">
      <c r="A53" s="305" t="s">
        <v>275</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6"/>
      <c r="BR53" s="306"/>
      <c r="BS53" s="306"/>
      <c r="BT53" s="306"/>
      <c r="BU53" s="306"/>
      <c r="BV53" s="306"/>
      <c r="BW53" s="307"/>
      <c r="BX53" s="288" t="s">
        <v>272</v>
      </c>
      <c r="BY53" s="289"/>
      <c r="BZ53" s="289"/>
      <c r="CA53" s="289"/>
      <c r="CB53" s="289"/>
      <c r="CC53" s="289"/>
      <c r="CD53" s="289"/>
      <c r="CE53" s="297"/>
      <c r="CF53" s="298" t="s">
        <v>52</v>
      </c>
      <c r="CG53" s="289"/>
      <c r="CH53" s="289"/>
      <c r="CI53" s="289"/>
      <c r="CJ53" s="289"/>
      <c r="CK53" s="289"/>
      <c r="CL53" s="289"/>
      <c r="CM53" s="289"/>
      <c r="CN53" s="289"/>
      <c r="CO53" s="289"/>
      <c r="CP53" s="289"/>
      <c r="CQ53" s="289"/>
      <c r="CR53" s="297"/>
      <c r="CS53" s="298"/>
      <c r="CT53" s="289"/>
      <c r="CU53" s="289"/>
      <c r="CV53" s="289"/>
      <c r="CW53" s="289"/>
      <c r="CX53" s="289"/>
      <c r="CY53" s="289"/>
      <c r="CZ53" s="289"/>
      <c r="DA53" s="289"/>
      <c r="DB53" s="289"/>
      <c r="DC53" s="289"/>
      <c r="DD53" s="289"/>
      <c r="DE53" s="297"/>
      <c r="DF53" s="291">
        <v>2190301</v>
      </c>
      <c r="DG53" s="292"/>
      <c r="DH53" s="292"/>
      <c r="DI53" s="292"/>
      <c r="DJ53" s="292"/>
      <c r="DK53" s="292"/>
      <c r="DL53" s="292"/>
      <c r="DM53" s="292"/>
      <c r="DN53" s="292"/>
      <c r="DO53" s="292"/>
      <c r="DP53" s="292"/>
      <c r="DQ53" s="292"/>
      <c r="DR53" s="293"/>
      <c r="DS53" s="291">
        <v>2190301</v>
      </c>
      <c r="DT53" s="292"/>
      <c r="DU53" s="292"/>
      <c r="DV53" s="292"/>
      <c r="DW53" s="292"/>
      <c r="DX53" s="292"/>
      <c r="DY53" s="292"/>
      <c r="DZ53" s="292"/>
      <c r="EA53" s="292"/>
      <c r="EB53" s="292"/>
      <c r="EC53" s="292"/>
      <c r="ED53" s="292"/>
      <c r="EE53" s="293"/>
      <c r="EF53" s="291">
        <v>2190301</v>
      </c>
      <c r="EG53" s="292"/>
      <c r="EH53" s="292"/>
      <c r="EI53" s="292"/>
      <c r="EJ53" s="292"/>
      <c r="EK53" s="292"/>
      <c r="EL53" s="292"/>
      <c r="EM53" s="292"/>
      <c r="EN53" s="292"/>
      <c r="EO53" s="292"/>
      <c r="EP53" s="292"/>
      <c r="EQ53" s="292"/>
      <c r="ER53" s="293"/>
      <c r="ES53" s="294"/>
      <c r="ET53" s="257"/>
      <c r="EU53" s="257"/>
      <c r="EV53" s="257"/>
      <c r="EW53" s="257"/>
      <c r="EX53" s="257"/>
      <c r="EY53" s="257"/>
      <c r="EZ53" s="257"/>
      <c r="FA53" s="257"/>
      <c r="FB53" s="257"/>
      <c r="FC53" s="257"/>
      <c r="FD53" s="257"/>
      <c r="FE53" s="258"/>
    </row>
    <row r="54" spans="1:161" ht="10.5" customHeight="1">
      <c r="A54" s="305" t="s">
        <v>276</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c r="BN54" s="306"/>
      <c r="BO54" s="306"/>
      <c r="BP54" s="306"/>
      <c r="BQ54" s="306"/>
      <c r="BR54" s="306"/>
      <c r="BS54" s="306"/>
      <c r="BT54" s="306"/>
      <c r="BU54" s="306"/>
      <c r="BV54" s="306"/>
      <c r="BW54" s="307"/>
      <c r="BX54" s="288" t="s">
        <v>273</v>
      </c>
      <c r="BY54" s="289"/>
      <c r="BZ54" s="289"/>
      <c r="CA54" s="289"/>
      <c r="CB54" s="289"/>
      <c r="CC54" s="289"/>
      <c r="CD54" s="289"/>
      <c r="CE54" s="297"/>
      <c r="CF54" s="298" t="s">
        <v>52</v>
      </c>
      <c r="CG54" s="289"/>
      <c r="CH54" s="289"/>
      <c r="CI54" s="289"/>
      <c r="CJ54" s="289"/>
      <c r="CK54" s="289"/>
      <c r="CL54" s="289"/>
      <c r="CM54" s="289"/>
      <c r="CN54" s="289"/>
      <c r="CO54" s="289"/>
      <c r="CP54" s="289"/>
      <c r="CQ54" s="289"/>
      <c r="CR54" s="297"/>
      <c r="CS54" s="298"/>
      <c r="CT54" s="289"/>
      <c r="CU54" s="289"/>
      <c r="CV54" s="289"/>
      <c r="CW54" s="289"/>
      <c r="CX54" s="289"/>
      <c r="CY54" s="289"/>
      <c r="CZ54" s="289"/>
      <c r="DA54" s="289"/>
      <c r="DB54" s="289"/>
      <c r="DC54" s="289"/>
      <c r="DD54" s="289"/>
      <c r="DE54" s="297"/>
      <c r="DF54" s="291"/>
      <c r="DG54" s="292"/>
      <c r="DH54" s="292"/>
      <c r="DI54" s="292"/>
      <c r="DJ54" s="292"/>
      <c r="DK54" s="292"/>
      <c r="DL54" s="292"/>
      <c r="DM54" s="292"/>
      <c r="DN54" s="292"/>
      <c r="DO54" s="292"/>
      <c r="DP54" s="292"/>
      <c r="DQ54" s="292"/>
      <c r="DR54" s="293"/>
      <c r="DS54" s="291"/>
      <c r="DT54" s="292"/>
      <c r="DU54" s="292"/>
      <c r="DV54" s="292"/>
      <c r="DW54" s="292"/>
      <c r="DX54" s="292"/>
      <c r="DY54" s="292"/>
      <c r="DZ54" s="292"/>
      <c r="EA54" s="292"/>
      <c r="EB54" s="292"/>
      <c r="EC54" s="292"/>
      <c r="ED54" s="292"/>
      <c r="EE54" s="293"/>
      <c r="EF54" s="291"/>
      <c r="EG54" s="292"/>
      <c r="EH54" s="292"/>
      <c r="EI54" s="292"/>
      <c r="EJ54" s="292"/>
      <c r="EK54" s="292"/>
      <c r="EL54" s="292"/>
      <c r="EM54" s="292"/>
      <c r="EN54" s="292"/>
      <c r="EO54" s="292"/>
      <c r="EP54" s="292"/>
      <c r="EQ54" s="292"/>
      <c r="ER54" s="293"/>
      <c r="ES54" s="294"/>
      <c r="ET54" s="257"/>
      <c r="EU54" s="257"/>
      <c r="EV54" s="257"/>
      <c r="EW54" s="257"/>
      <c r="EX54" s="257"/>
      <c r="EY54" s="257"/>
      <c r="EZ54" s="257"/>
      <c r="FA54" s="257"/>
      <c r="FB54" s="257"/>
      <c r="FC54" s="257"/>
      <c r="FD54" s="257"/>
      <c r="FE54" s="258"/>
    </row>
    <row r="55" spans="1:161" ht="10.5" customHeight="1">
      <c r="A55" s="305" t="s">
        <v>277</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7"/>
      <c r="BX55" s="288" t="s">
        <v>274</v>
      </c>
      <c r="BY55" s="289"/>
      <c r="BZ55" s="289"/>
      <c r="CA55" s="289"/>
      <c r="CB55" s="289"/>
      <c r="CC55" s="289"/>
      <c r="CD55" s="289"/>
      <c r="CE55" s="297"/>
      <c r="CF55" s="298" t="s">
        <v>52</v>
      </c>
      <c r="CG55" s="289"/>
      <c r="CH55" s="289"/>
      <c r="CI55" s="289"/>
      <c r="CJ55" s="289"/>
      <c r="CK55" s="289"/>
      <c r="CL55" s="289"/>
      <c r="CM55" s="289"/>
      <c r="CN55" s="289"/>
      <c r="CO55" s="289"/>
      <c r="CP55" s="289"/>
      <c r="CQ55" s="289"/>
      <c r="CR55" s="297"/>
      <c r="CS55" s="298"/>
      <c r="CT55" s="289"/>
      <c r="CU55" s="289"/>
      <c r="CV55" s="289"/>
      <c r="CW55" s="289"/>
      <c r="CX55" s="289"/>
      <c r="CY55" s="289"/>
      <c r="CZ55" s="289"/>
      <c r="DA55" s="289"/>
      <c r="DB55" s="289"/>
      <c r="DC55" s="289"/>
      <c r="DD55" s="289"/>
      <c r="DE55" s="297"/>
      <c r="DF55" s="291"/>
      <c r="DG55" s="292"/>
      <c r="DH55" s="292"/>
      <c r="DI55" s="292"/>
      <c r="DJ55" s="292"/>
      <c r="DK55" s="292"/>
      <c r="DL55" s="292"/>
      <c r="DM55" s="292"/>
      <c r="DN55" s="292"/>
      <c r="DO55" s="292"/>
      <c r="DP55" s="292"/>
      <c r="DQ55" s="292"/>
      <c r="DR55" s="293"/>
      <c r="DS55" s="291"/>
      <c r="DT55" s="292"/>
      <c r="DU55" s="292"/>
      <c r="DV55" s="292"/>
      <c r="DW55" s="292"/>
      <c r="DX55" s="292"/>
      <c r="DY55" s="292"/>
      <c r="DZ55" s="292"/>
      <c r="EA55" s="292"/>
      <c r="EB55" s="292"/>
      <c r="EC55" s="292"/>
      <c r="ED55" s="292"/>
      <c r="EE55" s="293"/>
      <c r="EF55" s="291"/>
      <c r="EG55" s="292"/>
      <c r="EH55" s="292"/>
      <c r="EI55" s="292"/>
      <c r="EJ55" s="292"/>
      <c r="EK55" s="292"/>
      <c r="EL55" s="292"/>
      <c r="EM55" s="292"/>
      <c r="EN55" s="292"/>
      <c r="EO55" s="292"/>
      <c r="EP55" s="292"/>
      <c r="EQ55" s="292"/>
      <c r="ER55" s="293"/>
      <c r="ES55" s="294"/>
      <c r="ET55" s="257"/>
      <c r="EU55" s="257"/>
      <c r="EV55" s="257"/>
      <c r="EW55" s="257"/>
      <c r="EX55" s="257"/>
      <c r="EY55" s="257"/>
      <c r="EZ55" s="257"/>
      <c r="FA55" s="257"/>
      <c r="FB55" s="257"/>
      <c r="FC55" s="257"/>
      <c r="FD55" s="257"/>
      <c r="FE55" s="258"/>
    </row>
    <row r="56" spans="1:161" ht="10.5" customHeight="1">
      <c r="A56" s="305"/>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c r="BM56" s="306"/>
      <c r="BN56" s="306"/>
      <c r="BO56" s="306"/>
      <c r="BP56" s="306"/>
      <c r="BQ56" s="306"/>
      <c r="BR56" s="306"/>
      <c r="BS56" s="306"/>
      <c r="BT56" s="306"/>
      <c r="BU56" s="306"/>
      <c r="BV56" s="306"/>
      <c r="BW56" s="307"/>
      <c r="BX56" s="288"/>
      <c r="BY56" s="289"/>
      <c r="BZ56" s="289"/>
      <c r="CA56" s="289"/>
      <c r="CB56" s="289"/>
      <c r="CC56" s="289"/>
      <c r="CD56" s="289"/>
      <c r="CE56" s="297"/>
      <c r="CF56" s="298"/>
      <c r="CG56" s="289"/>
      <c r="CH56" s="289"/>
      <c r="CI56" s="289"/>
      <c r="CJ56" s="289"/>
      <c r="CK56" s="289"/>
      <c r="CL56" s="289"/>
      <c r="CM56" s="289"/>
      <c r="CN56" s="289"/>
      <c r="CO56" s="289"/>
      <c r="CP56" s="289"/>
      <c r="CQ56" s="289"/>
      <c r="CR56" s="297"/>
      <c r="CS56" s="298"/>
      <c r="CT56" s="289"/>
      <c r="CU56" s="289"/>
      <c r="CV56" s="289"/>
      <c r="CW56" s="289"/>
      <c r="CX56" s="289"/>
      <c r="CY56" s="289"/>
      <c r="CZ56" s="289"/>
      <c r="DA56" s="289"/>
      <c r="DB56" s="289"/>
      <c r="DC56" s="289"/>
      <c r="DD56" s="289"/>
      <c r="DE56" s="297"/>
      <c r="DF56" s="363"/>
      <c r="DG56" s="364"/>
      <c r="DH56" s="364"/>
      <c r="DI56" s="364"/>
      <c r="DJ56" s="364"/>
      <c r="DK56" s="364"/>
      <c r="DL56" s="364"/>
      <c r="DM56" s="364"/>
      <c r="DN56" s="364"/>
      <c r="DO56" s="364"/>
      <c r="DP56" s="364"/>
      <c r="DQ56" s="364"/>
      <c r="DR56" s="365"/>
      <c r="DS56" s="363"/>
      <c r="DT56" s="364"/>
      <c r="DU56" s="364"/>
      <c r="DV56" s="364"/>
      <c r="DW56" s="364"/>
      <c r="DX56" s="364"/>
      <c r="DY56" s="364"/>
      <c r="DZ56" s="364"/>
      <c r="EA56" s="364"/>
      <c r="EB56" s="364"/>
      <c r="EC56" s="364"/>
      <c r="ED56" s="364"/>
      <c r="EE56" s="365"/>
      <c r="EF56" s="363"/>
      <c r="EG56" s="364"/>
      <c r="EH56" s="364"/>
      <c r="EI56" s="364"/>
      <c r="EJ56" s="364"/>
      <c r="EK56" s="364"/>
      <c r="EL56" s="364"/>
      <c r="EM56" s="364"/>
      <c r="EN56" s="364"/>
      <c r="EO56" s="364"/>
      <c r="EP56" s="364"/>
      <c r="EQ56" s="364"/>
      <c r="ER56" s="365"/>
      <c r="ES56" s="294"/>
      <c r="ET56" s="257"/>
      <c r="EU56" s="257"/>
      <c r="EV56" s="257"/>
      <c r="EW56" s="257"/>
      <c r="EX56" s="257"/>
      <c r="EY56" s="257"/>
      <c r="EZ56" s="257"/>
      <c r="FA56" s="257"/>
      <c r="FB56" s="257"/>
      <c r="FC56" s="257"/>
      <c r="FD56" s="257"/>
      <c r="FE56" s="258"/>
    </row>
    <row r="57" spans="1:161" ht="12.75" customHeight="1">
      <c r="A57" s="401" t="s">
        <v>278</v>
      </c>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c r="BO57" s="402"/>
      <c r="BP57" s="402"/>
      <c r="BQ57" s="402"/>
      <c r="BR57" s="402"/>
      <c r="BS57" s="402"/>
      <c r="BT57" s="402"/>
      <c r="BU57" s="402"/>
      <c r="BV57" s="402"/>
      <c r="BW57" s="403"/>
      <c r="BX57" s="288" t="s">
        <v>67</v>
      </c>
      <c r="BY57" s="289"/>
      <c r="BZ57" s="289"/>
      <c r="CA57" s="289"/>
      <c r="CB57" s="289"/>
      <c r="CC57" s="289"/>
      <c r="CD57" s="289"/>
      <c r="CE57" s="297"/>
      <c r="CF57" s="298" t="s">
        <v>41</v>
      </c>
      <c r="CG57" s="289"/>
      <c r="CH57" s="289"/>
      <c r="CI57" s="289"/>
      <c r="CJ57" s="289"/>
      <c r="CK57" s="289"/>
      <c r="CL57" s="289"/>
      <c r="CM57" s="289"/>
      <c r="CN57" s="289"/>
      <c r="CO57" s="289"/>
      <c r="CP57" s="289"/>
      <c r="CQ57" s="289"/>
      <c r="CR57" s="297"/>
      <c r="CS57" s="298"/>
      <c r="CT57" s="289"/>
      <c r="CU57" s="289"/>
      <c r="CV57" s="289"/>
      <c r="CW57" s="289"/>
      <c r="CX57" s="289"/>
      <c r="CY57" s="289"/>
      <c r="CZ57" s="289"/>
      <c r="DA57" s="289"/>
      <c r="DB57" s="289"/>
      <c r="DC57" s="289"/>
      <c r="DD57" s="289"/>
      <c r="DE57" s="297"/>
      <c r="DF57" s="363">
        <f>DF58</f>
        <v>0</v>
      </c>
      <c r="DG57" s="364"/>
      <c r="DH57" s="364"/>
      <c r="DI57" s="364"/>
      <c r="DJ57" s="364"/>
      <c r="DK57" s="364"/>
      <c r="DL57" s="364"/>
      <c r="DM57" s="364"/>
      <c r="DN57" s="364"/>
      <c r="DO57" s="364"/>
      <c r="DP57" s="364"/>
      <c r="DQ57" s="364"/>
      <c r="DR57" s="365"/>
      <c r="DS57" s="363">
        <f>DS58</f>
        <v>0</v>
      </c>
      <c r="DT57" s="364"/>
      <c r="DU57" s="364"/>
      <c r="DV57" s="364"/>
      <c r="DW57" s="364"/>
      <c r="DX57" s="364"/>
      <c r="DY57" s="364"/>
      <c r="DZ57" s="364"/>
      <c r="EA57" s="364"/>
      <c r="EB57" s="364"/>
      <c r="EC57" s="364"/>
      <c r="ED57" s="364"/>
      <c r="EE57" s="365"/>
      <c r="EF57" s="363">
        <f>EF58</f>
        <v>0</v>
      </c>
      <c r="EG57" s="364"/>
      <c r="EH57" s="364"/>
      <c r="EI57" s="364"/>
      <c r="EJ57" s="364"/>
      <c r="EK57" s="364"/>
      <c r="EL57" s="364"/>
      <c r="EM57" s="364"/>
      <c r="EN57" s="364"/>
      <c r="EO57" s="364"/>
      <c r="EP57" s="364"/>
      <c r="EQ57" s="364"/>
      <c r="ER57" s="365"/>
      <c r="ES57" s="294"/>
      <c r="ET57" s="257"/>
      <c r="EU57" s="257"/>
      <c r="EV57" s="257"/>
      <c r="EW57" s="257"/>
      <c r="EX57" s="257"/>
      <c r="EY57" s="257"/>
      <c r="EZ57" s="257"/>
      <c r="FA57" s="257"/>
      <c r="FB57" s="257"/>
      <c r="FC57" s="257"/>
      <c r="FD57" s="257"/>
      <c r="FE57" s="258"/>
    </row>
    <row r="58" spans="1:161" ht="33.75" customHeight="1">
      <c r="A58" s="295" t="s">
        <v>68</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88" t="s">
        <v>69</v>
      </c>
      <c r="BY58" s="289"/>
      <c r="BZ58" s="289"/>
      <c r="CA58" s="289"/>
      <c r="CB58" s="289"/>
      <c r="CC58" s="289"/>
      <c r="CD58" s="289"/>
      <c r="CE58" s="297"/>
      <c r="CF58" s="298" t="s">
        <v>70</v>
      </c>
      <c r="CG58" s="289"/>
      <c r="CH58" s="289"/>
      <c r="CI58" s="289"/>
      <c r="CJ58" s="289"/>
      <c r="CK58" s="289"/>
      <c r="CL58" s="289"/>
      <c r="CM58" s="289"/>
      <c r="CN58" s="289"/>
      <c r="CO58" s="289"/>
      <c r="CP58" s="289"/>
      <c r="CQ58" s="289"/>
      <c r="CR58" s="297"/>
      <c r="CS58" s="298"/>
      <c r="CT58" s="289"/>
      <c r="CU58" s="289"/>
      <c r="CV58" s="289"/>
      <c r="CW58" s="289"/>
      <c r="CX58" s="289"/>
      <c r="CY58" s="289"/>
      <c r="CZ58" s="289"/>
      <c r="DA58" s="289"/>
      <c r="DB58" s="289"/>
      <c r="DC58" s="289"/>
      <c r="DD58" s="289"/>
      <c r="DE58" s="297"/>
      <c r="DF58" s="291">
        <v>0</v>
      </c>
      <c r="DG58" s="292"/>
      <c r="DH58" s="292"/>
      <c r="DI58" s="292"/>
      <c r="DJ58" s="292"/>
      <c r="DK58" s="292"/>
      <c r="DL58" s="292"/>
      <c r="DM58" s="292"/>
      <c r="DN58" s="292"/>
      <c r="DO58" s="292"/>
      <c r="DP58" s="292"/>
      <c r="DQ58" s="292"/>
      <c r="DR58" s="293"/>
      <c r="DS58" s="291">
        <v>0</v>
      </c>
      <c r="DT58" s="292"/>
      <c r="DU58" s="292"/>
      <c r="DV58" s="292"/>
      <c r="DW58" s="292"/>
      <c r="DX58" s="292"/>
      <c r="DY58" s="292"/>
      <c r="DZ58" s="292"/>
      <c r="EA58" s="292"/>
      <c r="EB58" s="292"/>
      <c r="EC58" s="292"/>
      <c r="ED58" s="292"/>
      <c r="EE58" s="293"/>
      <c r="EF58" s="291">
        <v>0</v>
      </c>
      <c r="EG58" s="292"/>
      <c r="EH58" s="292"/>
      <c r="EI58" s="292"/>
      <c r="EJ58" s="292"/>
      <c r="EK58" s="292"/>
      <c r="EL58" s="292"/>
      <c r="EM58" s="292"/>
      <c r="EN58" s="292"/>
      <c r="EO58" s="292"/>
      <c r="EP58" s="292"/>
      <c r="EQ58" s="292"/>
      <c r="ER58" s="293"/>
      <c r="ES58" s="294" t="s">
        <v>41</v>
      </c>
      <c r="ET58" s="257"/>
      <c r="EU58" s="257"/>
      <c r="EV58" s="257"/>
      <c r="EW58" s="257"/>
      <c r="EX58" s="257"/>
      <c r="EY58" s="257"/>
      <c r="EZ58" s="257"/>
      <c r="FA58" s="257"/>
      <c r="FB58" s="257"/>
      <c r="FC58" s="257"/>
      <c r="FD58" s="257"/>
      <c r="FE58" s="258"/>
    </row>
    <row r="59" spans="1:161" ht="10.5" customHeight="1">
      <c r="A59" s="305"/>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6"/>
      <c r="BR59" s="306"/>
      <c r="BS59" s="306"/>
      <c r="BT59" s="306"/>
      <c r="BU59" s="306"/>
      <c r="BV59" s="306"/>
      <c r="BW59" s="307"/>
      <c r="BX59" s="288"/>
      <c r="BY59" s="289"/>
      <c r="BZ59" s="289"/>
      <c r="CA59" s="289"/>
      <c r="CB59" s="289"/>
      <c r="CC59" s="289"/>
      <c r="CD59" s="289"/>
      <c r="CE59" s="297"/>
      <c r="CF59" s="298"/>
      <c r="CG59" s="289"/>
      <c r="CH59" s="289"/>
      <c r="CI59" s="289"/>
      <c r="CJ59" s="289"/>
      <c r="CK59" s="289"/>
      <c r="CL59" s="289"/>
      <c r="CM59" s="289"/>
      <c r="CN59" s="289"/>
      <c r="CO59" s="289"/>
      <c r="CP59" s="289"/>
      <c r="CQ59" s="289"/>
      <c r="CR59" s="297"/>
      <c r="CS59" s="298"/>
      <c r="CT59" s="289"/>
      <c r="CU59" s="289"/>
      <c r="CV59" s="289"/>
      <c r="CW59" s="289"/>
      <c r="CX59" s="289"/>
      <c r="CY59" s="289"/>
      <c r="CZ59" s="289"/>
      <c r="DA59" s="289"/>
      <c r="DB59" s="289"/>
      <c r="DC59" s="289"/>
      <c r="DD59" s="289"/>
      <c r="DE59" s="297"/>
      <c r="DF59" s="363"/>
      <c r="DG59" s="364"/>
      <c r="DH59" s="364"/>
      <c r="DI59" s="364"/>
      <c r="DJ59" s="364"/>
      <c r="DK59" s="364"/>
      <c r="DL59" s="364"/>
      <c r="DM59" s="364"/>
      <c r="DN59" s="364"/>
      <c r="DO59" s="364"/>
      <c r="DP59" s="364"/>
      <c r="DQ59" s="364"/>
      <c r="DR59" s="365"/>
      <c r="DS59" s="363"/>
      <c r="DT59" s="364"/>
      <c r="DU59" s="364"/>
      <c r="DV59" s="364"/>
      <c r="DW59" s="364"/>
      <c r="DX59" s="364"/>
      <c r="DY59" s="364"/>
      <c r="DZ59" s="364"/>
      <c r="EA59" s="364"/>
      <c r="EB59" s="364"/>
      <c r="EC59" s="364"/>
      <c r="ED59" s="364"/>
      <c r="EE59" s="365"/>
      <c r="EF59" s="363"/>
      <c r="EG59" s="364"/>
      <c r="EH59" s="364"/>
      <c r="EI59" s="364"/>
      <c r="EJ59" s="364"/>
      <c r="EK59" s="364"/>
      <c r="EL59" s="364"/>
      <c r="EM59" s="364"/>
      <c r="EN59" s="364"/>
      <c r="EO59" s="364"/>
      <c r="EP59" s="364"/>
      <c r="EQ59" s="364"/>
      <c r="ER59" s="365"/>
      <c r="ES59" s="294"/>
      <c r="ET59" s="257"/>
      <c r="EU59" s="257"/>
      <c r="EV59" s="257"/>
      <c r="EW59" s="257"/>
      <c r="EX59" s="257"/>
      <c r="EY59" s="257"/>
      <c r="EZ59" s="257"/>
      <c r="FA59" s="257"/>
      <c r="FB59" s="257"/>
      <c r="FC59" s="257"/>
      <c r="FD59" s="257"/>
      <c r="FE59" s="258"/>
    </row>
    <row r="60" spans="1:161" s="7" customFormat="1" ht="11.25" customHeight="1">
      <c r="A60" s="393" t="s">
        <v>71</v>
      </c>
      <c r="B60" s="393"/>
      <c r="C60" s="393"/>
      <c r="D60" s="393"/>
      <c r="E60" s="393"/>
      <c r="F60" s="393"/>
      <c r="G60" s="393"/>
      <c r="H60" s="393"/>
      <c r="I60" s="393"/>
      <c r="J60" s="393"/>
      <c r="K60" s="393"/>
      <c r="L60" s="393"/>
      <c r="M60" s="393"/>
      <c r="N60" s="393"/>
      <c r="O60" s="393"/>
      <c r="P60" s="393"/>
      <c r="Q60" s="393"/>
      <c r="R60" s="393"/>
      <c r="S60" s="393"/>
      <c r="T60" s="393"/>
      <c r="U60" s="393"/>
      <c r="V60" s="393"/>
      <c r="W60" s="393"/>
      <c r="X60" s="393"/>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4" t="s">
        <v>72</v>
      </c>
      <c r="BY60" s="395"/>
      <c r="BZ60" s="395"/>
      <c r="CA60" s="395"/>
      <c r="CB60" s="395"/>
      <c r="CC60" s="395"/>
      <c r="CD60" s="395"/>
      <c r="CE60" s="396"/>
      <c r="CF60" s="397" t="s">
        <v>41</v>
      </c>
      <c r="CG60" s="395"/>
      <c r="CH60" s="395"/>
      <c r="CI60" s="395"/>
      <c r="CJ60" s="395"/>
      <c r="CK60" s="395"/>
      <c r="CL60" s="395"/>
      <c r="CM60" s="395"/>
      <c r="CN60" s="395"/>
      <c r="CO60" s="395"/>
      <c r="CP60" s="395"/>
      <c r="CQ60" s="395"/>
      <c r="CR60" s="396"/>
      <c r="CS60" s="397"/>
      <c r="CT60" s="395"/>
      <c r="CU60" s="395"/>
      <c r="CV60" s="395"/>
      <c r="CW60" s="395"/>
      <c r="CX60" s="395"/>
      <c r="CY60" s="395"/>
      <c r="CZ60" s="395"/>
      <c r="DA60" s="395"/>
      <c r="DB60" s="395"/>
      <c r="DC60" s="395"/>
      <c r="DD60" s="395"/>
      <c r="DE60" s="396"/>
      <c r="DF60" s="385">
        <f>DF61+DF94+DF99+DF112+DF126+DF193+DF189</f>
        <v>49337850.00000001</v>
      </c>
      <c r="DG60" s="386"/>
      <c r="DH60" s="386"/>
      <c r="DI60" s="386"/>
      <c r="DJ60" s="386"/>
      <c r="DK60" s="386"/>
      <c r="DL60" s="386"/>
      <c r="DM60" s="386"/>
      <c r="DN60" s="386"/>
      <c r="DO60" s="386"/>
      <c r="DP60" s="386"/>
      <c r="DQ60" s="386"/>
      <c r="DR60" s="387"/>
      <c r="DS60" s="385">
        <f>DS61+DS94+DS99+DS112+DS126+DS193+DS189</f>
        <v>53942153.00000001</v>
      </c>
      <c r="DT60" s="386"/>
      <c r="DU60" s="386"/>
      <c r="DV60" s="386"/>
      <c r="DW60" s="386"/>
      <c r="DX60" s="386"/>
      <c r="DY60" s="386"/>
      <c r="DZ60" s="386"/>
      <c r="EA60" s="386"/>
      <c r="EB60" s="386"/>
      <c r="EC60" s="386"/>
      <c r="ED60" s="386"/>
      <c r="EE60" s="387"/>
      <c r="EF60" s="385">
        <f>EF61+EF94+EF99+EF112+EF126+EF193+EF189</f>
        <v>54786557.00000001</v>
      </c>
      <c r="EG60" s="386"/>
      <c r="EH60" s="386"/>
      <c r="EI60" s="386"/>
      <c r="EJ60" s="386"/>
      <c r="EK60" s="386"/>
      <c r="EL60" s="386"/>
      <c r="EM60" s="386"/>
      <c r="EN60" s="386"/>
      <c r="EO60" s="386"/>
      <c r="EP60" s="386"/>
      <c r="EQ60" s="386"/>
      <c r="ER60" s="387"/>
      <c r="ES60" s="398"/>
      <c r="ET60" s="399"/>
      <c r="EU60" s="399"/>
      <c r="EV60" s="399"/>
      <c r="EW60" s="399"/>
      <c r="EX60" s="399"/>
      <c r="EY60" s="399"/>
      <c r="EZ60" s="399"/>
      <c r="FA60" s="399"/>
      <c r="FB60" s="399"/>
      <c r="FC60" s="399"/>
      <c r="FD60" s="399"/>
      <c r="FE60" s="400"/>
    </row>
    <row r="61" spans="1:161" ht="22.5" customHeight="1">
      <c r="A61" s="391" t="s">
        <v>73</v>
      </c>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2"/>
      <c r="BQ61" s="392"/>
      <c r="BR61" s="392"/>
      <c r="BS61" s="392"/>
      <c r="BT61" s="392"/>
      <c r="BU61" s="392"/>
      <c r="BV61" s="392"/>
      <c r="BW61" s="392"/>
      <c r="BX61" s="362" t="s">
        <v>74</v>
      </c>
      <c r="BY61" s="350"/>
      <c r="BZ61" s="350"/>
      <c r="CA61" s="350"/>
      <c r="CB61" s="350"/>
      <c r="CC61" s="350"/>
      <c r="CD61" s="350"/>
      <c r="CE61" s="351"/>
      <c r="CF61" s="349" t="s">
        <v>41</v>
      </c>
      <c r="CG61" s="350"/>
      <c r="CH61" s="350"/>
      <c r="CI61" s="350"/>
      <c r="CJ61" s="350"/>
      <c r="CK61" s="350"/>
      <c r="CL61" s="350"/>
      <c r="CM61" s="350"/>
      <c r="CN61" s="350"/>
      <c r="CO61" s="350"/>
      <c r="CP61" s="350"/>
      <c r="CQ61" s="350"/>
      <c r="CR61" s="351"/>
      <c r="CS61" s="349"/>
      <c r="CT61" s="350"/>
      <c r="CU61" s="350"/>
      <c r="CV61" s="350"/>
      <c r="CW61" s="350"/>
      <c r="CX61" s="350"/>
      <c r="CY61" s="350"/>
      <c r="CZ61" s="350"/>
      <c r="DA61" s="350"/>
      <c r="DB61" s="350"/>
      <c r="DC61" s="350"/>
      <c r="DD61" s="350"/>
      <c r="DE61" s="351"/>
      <c r="DF61" s="352">
        <f>DF62+DF75+DF79</f>
        <v>38301542.230000004</v>
      </c>
      <c r="DG61" s="353"/>
      <c r="DH61" s="353"/>
      <c r="DI61" s="353"/>
      <c r="DJ61" s="353"/>
      <c r="DK61" s="353"/>
      <c r="DL61" s="353"/>
      <c r="DM61" s="353"/>
      <c r="DN61" s="353"/>
      <c r="DO61" s="353"/>
      <c r="DP61" s="353"/>
      <c r="DQ61" s="353"/>
      <c r="DR61" s="354"/>
      <c r="DS61" s="352">
        <f>DS62+DS75+DS79</f>
        <v>42424528.230000004</v>
      </c>
      <c r="DT61" s="353"/>
      <c r="DU61" s="353"/>
      <c r="DV61" s="353"/>
      <c r="DW61" s="353"/>
      <c r="DX61" s="353"/>
      <c r="DY61" s="353"/>
      <c r="DZ61" s="353"/>
      <c r="EA61" s="353"/>
      <c r="EB61" s="353"/>
      <c r="EC61" s="353"/>
      <c r="ED61" s="353"/>
      <c r="EE61" s="354"/>
      <c r="EF61" s="352">
        <f>EF62+EF75+EF79</f>
        <v>42872836.230000004</v>
      </c>
      <c r="EG61" s="353"/>
      <c r="EH61" s="353"/>
      <c r="EI61" s="353"/>
      <c r="EJ61" s="353"/>
      <c r="EK61" s="353"/>
      <c r="EL61" s="353"/>
      <c r="EM61" s="353"/>
      <c r="EN61" s="353"/>
      <c r="EO61" s="353"/>
      <c r="EP61" s="353"/>
      <c r="EQ61" s="353"/>
      <c r="ER61" s="354"/>
      <c r="ES61" s="355" t="s">
        <v>41</v>
      </c>
      <c r="ET61" s="356"/>
      <c r="EU61" s="356"/>
      <c r="EV61" s="356"/>
      <c r="EW61" s="356"/>
      <c r="EX61" s="356"/>
      <c r="EY61" s="356"/>
      <c r="EZ61" s="356"/>
      <c r="FA61" s="356"/>
      <c r="FB61" s="356"/>
      <c r="FC61" s="356"/>
      <c r="FD61" s="356"/>
      <c r="FE61" s="357"/>
    </row>
    <row r="62" spans="1:161" ht="22.5" customHeight="1">
      <c r="A62" s="295" t="s">
        <v>75</v>
      </c>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88" t="s">
        <v>76</v>
      </c>
      <c r="BY62" s="289"/>
      <c r="BZ62" s="289"/>
      <c r="CA62" s="289"/>
      <c r="CB62" s="289"/>
      <c r="CC62" s="289"/>
      <c r="CD62" s="289"/>
      <c r="CE62" s="297"/>
      <c r="CF62" s="298" t="s">
        <v>77</v>
      </c>
      <c r="CG62" s="289"/>
      <c r="CH62" s="289"/>
      <c r="CI62" s="289"/>
      <c r="CJ62" s="289"/>
      <c r="CK62" s="289"/>
      <c r="CL62" s="289"/>
      <c r="CM62" s="289"/>
      <c r="CN62" s="289"/>
      <c r="CO62" s="289"/>
      <c r="CP62" s="289"/>
      <c r="CQ62" s="289"/>
      <c r="CR62" s="297"/>
      <c r="CS62" s="298"/>
      <c r="CT62" s="289"/>
      <c r="CU62" s="289"/>
      <c r="CV62" s="289"/>
      <c r="CW62" s="289"/>
      <c r="CX62" s="289"/>
      <c r="CY62" s="289"/>
      <c r="CZ62" s="289"/>
      <c r="DA62" s="289"/>
      <c r="DB62" s="289"/>
      <c r="DC62" s="289"/>
      <c r="DD62" s="289"/>
      <c r="DE62" s="297"/>
      <c r="DF62" s="385">
        <f>DF63+DF70</f>
        <v>29417467.12</v>
      </c>
      <c r="DG62" s="386"/>
      <c r="DH62" s="386"/>
      <c r="DI62" s="386"/>
      <c r="DJ62" s="386"/>
      <c r="DK62" s="386"/>
      <c r="DL62" s="386"/>
      <c r="DM62" s="386"/>
      <c r="DN62" s="386"/>
      <c r="DO62" s="386"/>
      <c r="DP62" s="386"/>
      <c r="DQ62" s="386"/>
      <c r="DR62" s="387"/>
      <c r="DS62" s="385">
        <f>DS63+DS70</f>
        <v>32584123.12</v>
      </c>
      <c r="DT62" s="386"/>
      <c r="DU62" s="386"/>
      <c r="DV62" s="386"/>
      <c r="DW62" s="386"/>
      <c r="DX62" s="386"/>
      <c r="DY62" s="386"/>
      <c r="DZ62" s="386"/>
      <c r="EA62" s="386"/>
      <c r="EB62" s="386"/>
      <c r="EC62" s="386"/>
      <c r="ED62" s="386"/>
      <c r="EE62" s="387"/>
      <c r="EF62" s="385">
        <f>EF63+EF70</f>
        <v>32928446.12</v>
      </c>
      <c r="EG62" s="386"/>
      <c r="EH62" s="386"/>
      <c r="EI62" s="386"/>
      <c r="EJ62" s="386"/>
      <c r="EK62" s="386"/>
      <c r="EL62" s="386"/>
      <c r="EM62" s="386"/>
      <c r="EN62" s="386"/>
      <c r="EO62" s="386"/>
      <c r="EP62" s="386"/>
      <c r="EQ62" s="386"/>
      <c r="ER62" s="387"/>
      <c r="ES62" s="294" t="s">
        <v>41</v>
      </c>
      <c r="ET62" s="257"/>
      <c r="EU62" s="257"/>
      <c r="EV62" s="257"/>
      <c r="EW62" s="257"/>
      <c r="EX62" s="257"/>
      <c r="EY62" s="257"/>
      <c r="EZ62" s="257"/>
      <c r="FA62" s="257"/>
      <c r="FB62" s="257"/>
      <c r="FC62" s="257"/>
      <c r="FD62" s="257"/>
      <c r="FE62" s="258"/>
    </row>
    <row r="63" spans="1:161" s="22" customFormat="1" ht="11.25">
      <c r="A63" s="322"/>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4"/>
      <c r="BY63" s="325"/>
      <c r="BZ63" s="325"/>
      <c r="CA63" s="325"/>
      <c r="CB63" s="325"/>
      <c r="CC63" s="325"/>
      <c r="CD63" s="325"/>
      <c r="CE63" s="326"/>
      <c r="CF63" s="327"/>
      <c r="CG63" s="325"/>
      <c r="CH63" s="325"/>
      <c r="CI63" s="325"/>
      <c r="CJ63" s="325"/>
      <c r="CK63" s="325"/>
      <c r="CL63" s="325"/>
      <c r="CM63" s="325"/>
      <c r="CN63" s="325"/>
      <c r="CO63" s="325"/>
      <c r="CP63" s="325"/>
      <c r="CQ63" s="325"/>
      <c r="CR63" s="326"/>
      <c r="CS63" s="312" t="s">
        <v>302</v>
      </c>
      <c r="CT63" s="313"/>
      <c r="CU63" s="313"/>
      <c r="CV63" s="313"/>
      <c r="CW63" s="313"/>
      <c r="CX63" s="313"/>
      <c r="CY63" s="313"/>
      <c r="CZ63" s="313"/>
      <c r="DA63" s="313"/>
      <c r="DB63" s="313"/>
      <c r="DC63" s="313"/>
      <c r="DD63" s="313"/>
      <c r="DE63" s="314"/>
      <c r="DF63" s="315">
        <f>SUM(DF64:DR69)</f>
        <v>29187167.12</v>
      </c>
      <c r="DG63" s="316"/>
      <c r="DH63" s="316"/>
      <c r="DI63" s="316"/>
      <c r="DJ63" s="316"/>
      <c r="DK63" s="316"/>
      <c r="DL63" s="316"/>
      <c r="DM63" s="316"/>
      <c r="DN63" s="316"/>
      <c r="DO63" s="316"/>
      <c r="DP63" s="316"/>
      <c r="DQ63" s="316"/>
      <c r="DR63" s="317"/>
      <c r="DS63" s="315">
        <f>SUM(DS64:EE69)</f>
        <v>32584123.12</v>
      </c>
      <c r="DT63" s="316"/>
      <c r="DU63" s="316"/>
      <c r="DV63" s="316"/>
      <c r="DW63" s="316"/>
      <c r="DX63" s="316"/>
      <c r="DY63" s="316"/>
      <c r="DZ63" s="316"/>
      <c r="EA63" s="316"/>
      <c r="EB63" s="316"/>
      <c r="EC63" s="316"/>
      <c r="ED63" s="316"/>
      <c r="EE63" s="317"/>
      <c r="EF63" s="315">
        <f>SUM(EF64:ER69)</f>
        <v>32928446.12</v>
      </c>
      <c r="EG63" s="316"/>
      <c r="EH63" s="316"/>
      <c r="EI63" s="316"/>
      <c r="EJ63" s="316"/>
      <c r="EK63" s="316"/>
      <c r="EL63" s="316"/>
      <c r="EM63" s="316"/>
      <c r="EN63" s="316"/>
      <c r="EO63" s="316"/>
      <c r="EP63" s="316"/>
      <c r="EQ63" s="316"/>
      <c r="ER63" s="317"/>
      <c r="ES63" s="319"/>
      <c r="ET63" s="320"/>
      <c r="EU63" s="320"/>
      <c r="EV63" s="320"/>
      <c r="EW63" s="320"/>
      <c r="EX63" s="320"/>
      <c r="EY63" s="320"/>
      <c r="EZ63" s="320"/>
      <c r="FA63" s="320"/>
      <c r="FB63" s="320"/>
      <c r="FC63" s="320"/>
      <c r="FD63" s="320"/>
      <c r="FE63" s="321"/>
    </row>
    <row r="64" spans="1:161" ht="11.25">
      <c r="A64" s="295"/>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88"/>
      <c r="BY64" s="289"/>
      <c r="BZ64" s="289"/>
      <c r="CA64" s="289"/>
      <c r="CB64" s="289"/>
      <c r="CC64" s="289"/>
      <c r="CD64" s="289"/>
      <c r="CE64" s="297"/>
      <c r="CF64" s="298"/>
      <c r="CG64" s="289"/>
      <c r="CH64" s="289"/>
      <c r="CI64" s="289"/>
      <c r="CJ64" s="289"/>
      <c r="CK64" s="289"/>
      <c r="CL64" s="289"/>
      <c r="CM64" s="289"/>
      <c r="CN64" s="289"/>
      <c r="CO64" s="289"/>
      <c r="CP64" s="289"/>
      <c r="CQ64" s="289"/>
      <c r="CR64" s="297"/>
      <c r="CS64" s="298" t="s">
        <v>303</v>
      </c>
      <c r="CT64" s="289"/>
      <c r="CU64" s="289"/>
      <c r="CV64" s="289"/>
      <c r="CW64" s="289"/>
      <c r="CX64" s="289"/>
      <c r="CY64" s="289"/>
      <c r="CZ64" s="289"/>
      <c r="DA64" s="289"/>
      <c r="DB64" s="289"/>
      <c r="DC64" s="289"/>
      <c r="DD64" s="289"/>
      <c r="DE64" s="297"/>
      <c r="DF64" s="291">
        <v>1187136.12</v>
      </c>
      <c r="DG64" s="292"/>
      <c r="DH64" s="292"/>
      <c r="DI64" s="292"/>
      <c r="DJ64" s="292"/>
      <c r="DK64" s="292"/>
      <c r="DL64" s="292"/>
      <c r="DM64" s="292"/>
      <c r="DN64" s="292"/>
      <c r="DO64" s="292"/>
      <c r="DP64" s="292"/>
      <c r="DQ64" s="292"/>
      <c r="DR64" s="293"/>
      <c r="DS64" s="291">
        <v>1187136.12</v>
      </c>
      <c r="DT64" s="292"/>
      <c r="DU64" s="292"/>
      <c r="DV64" s="292"/>
      <c r="DW64" s="292"/>
      <c r="DX64" s="292"/>
      <c r="DY64" s="292"/>
      <c r="DZ64" s="292"/>
      <c r="EA64" s="292"/>
      <c r="EB64" s="292"/>
      <c r="EC64" s="292"/>
      <c r="ED64" s="292"/>
      <c r="EE64" s="293"/>
      <c r="EF64" s="291">
        <v>1187136.12</v>
      </c>
      <c r="EG64" s="292"/>
      <c r="EH64" s="292"/>
      <c r="EI64" s="292"/>
      <c r="EJ64" s="292"/>
      <c r="EK64" s="292"/>
      <c r="EL64" s="292"/>
      <c r="EM64" s="292"/>
      <c r="EN64" s="292"/>
      <c r="EO64" s="292"/>
      <c r="EP64" s="292"/>
      <c r="EQ64" s="292"/>
      <c r="ER64" s="293"/>
      <c r="ES64" s="294"/>
      <c r="ET64" s="257"/>
      <c r="EU64" s="257"/>
      <c r="EV64" s="257"/>
      <c r="EW64" s="257"/>
      <c r="EX64" s="257"/>
      <c r="EY64" s="257"/>
      <c r="EZ64" s="257"/>
      <c r="FA64" s="257"/>
      <c r="FB64" s="257"/>
      <c r="FC64" s="257"/>
      <c r="FD64" s="257"/>
      <c r="FE64" s="258"/>
    </row>
    <row r="65" spans="1:161" ht="11.25">
      <c r="A65" s="295"/>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88"/>
      <c r="BY65" s="289"/>
      <c r="BZ65" s="289"/>
      <c r="CA65" s="289"/>
      <c r="CB65" s="289"/>
      <c r="CC65" s="289"/>
      <c r="CD65" s="289"/>
      <c r="CE65" s="297"/>
      <c r="CF65" s="298"/>
      <c r="CG65" s="289"/>
      <c r="CH65" s="289"/>
      <c r="CI65" s="289"/>
      <c r="CJ65" s="289"/>
      <c r="CK65" s="289"/>
      <c r="CL65" s="289"/>
      <c r="CM65" s="289"/>
      <c r="CN65" s="289"/>
      <c r="CO65" s="289"/>
      <c r="CP65" s="289"/>
      <c r="CQ65" s="289"/>
      <c r="CR65" s="297"/>
      <c r="CS65" s="298" t="s">
        <v>463</v>
      </c>
      <c r="CT65" s="289"/>
      <c r="CU65" s="289"/>
      <c r="CV65" s="289"/>
      <c r="CW65" s="289"/>
      <c r="CX65" s="289"/>
      <c r="CY65" s="289"/>
      <c r="CZ65" s="289"/>
      <c r="DA65" s="289"/>
      <c r="DB65" s="289"/>
      <c r="DC65" s="289"/>
      <c r="DD65" s="289"/>
      <c r="DE65" s="297"/>
      <c r="DF65" s="291">
        <v>3080505</v>
      </c>
      <c r="DG65" s="292"/>
      <c r="DH65" s="292"/>
      <c r="DI65" s="292"/>
      <c r="DJ65" s="292"/>
      <c r="DK65" s="292"/>
      <c r="DL65" s="292"/>
      <c r="DM65" s="292"/>
      <c r="DN65" s="292"/>
      <c r="DO65" s="292"/>
      <c r="DP65" s="292"/>
      <c r="DQ65" s="292"/>
      <c r="DR65" s="293"/>
      <c r="DS65" s="291">
        <v>3126124</v>
      </c>
      <c r="DT65" s="292"/>
      <c r="DU65" s="292"/>
      <c r="DV65" s="292"/>
      <c r="DW65" s="292"/>
      <c r="DX65" s="292"/>
      <c r="DY65" s="292"/>
      <c r="DZ65" s="292"/>
      <c r="EA65" s="292"/>
      <c r="EB65" s="292"/>
      <c r="EC65" s="292"/>
      <c r="ED65" s="292"/>
      <c r="EE65" s="293"/>
      <c r="EF65" s="291">
        <v>3141899</v>
      </c>
      <c r="EG65" s="292"/>
      <c r="EH65" s="292"/>
      <c r="EI65" s="292"/>
      <c r="EJ65" s="292"/>
      <c r="EK65" s="292"/>
      <c r="EL65" s="292"/>
      <c r="EM65" s="292"/>
      <c r="EN65" s="292"/>
      <c r="EO65" s="292"/>
      <c r="EP65" s="292"/>
      <c r="EQ65" s="292"/>
      <c r="ER65" s="293"/>
      <c r="ES65" s="294"/>
      <c r="ET65" s="257"/>
      <c r="EU65" s="257"/>
      <c r="EV65" s="257"/>
      <c r="EW65" s="257"/>
      <c r="EX65" s="257"/>
      <c r="EY65" s="257"/>
      <c r="EZ65" s="257"/>
      <c r="FA65" s="257"/>
      <c r="FB65" s="257"/>
      <c r="FC65" s="257"/>
      <c r="FD65" s="257"/>
      <c r="FE65" s="258"/>
    </row>
    <row r="66" spans="1:161" ht="11.25">
      <c r="A66" s="295"/>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88"/>
      <c r="BY66" s="289"/>
      <c r="BZ66" s="289"/>
      <c r="CA66" s="289"/>
      <c r="CB66" s="289"/>
      <c r="CC66" s="289"/>
      <c r="CD66" s="289"/>
      <c r="CE66" s="297"/>
      <c r="CF66" s="298"/>
      <c r="CG66" s="289"/>
      <c r="CH66" s="289"/>
      <c r="CI66" s="289"/>
      <c r="CJ66" s="289"/>
      <c r="CK66" s="289"/>
      <c r="CL66" s="289"/>
      <c r="CM66" s="289"/>
      <c r="CN66" s="289"/>
      <c r="CO66" s="289"/>
      <c r="CP66" s="289"/>
      <c r="CQ66" s="289"/>
      <c r="CR66" s="297"/>
      <c r="CS66" s="298" t="s">
        <v>464</v>
      </c>
      <c r="CT66" s="289"/>
      <c r="CU66" s="289"/>
      <c r="CV66" s="289"/>
      <c r="CW66" s="289"/>
      <c r="CX66" s="289"/>
      <c r="CY66" s="289"/>
      <c r="CZ66" s="289"/>
      <c r="DA66" s="289"/>
      <c r="DB66" s="289"/>
      <c r="DC66" s="289"/>
      <c r="DD66" s="289"/>
      <c r="DE66" s="297"/>
      <c r="DF66" s="291">
        <v>1189173</v>
      </c>
      <c r="DG66" s="292"/>
      <c r="DH66" s="292"/>
      <c r="DI66" s="292"/>
      <c r="DJ66" s="292"/>
      <c r="DK66" s="292"/>
      <c r="DL66" s="292"/>
      <c r="DM66" s="292"/>
      <c r="DN66" s="292"/>
      <c r="DO66" s="292"/>
      <c r="DP66" s="292"/>
      <c r="DQ66" s="292"/>
      <c r="DR66" s="293"/>
      <c r="DS66" s="291">
        <v>1113428</v>
      </c>
      <c r="DT66" s="292"/>
      <c r="DU66" s="292"/>
      <c r="DV66" s="292"/>
      <c r="DW66" s="292"/>
      <c r="DX66" s="292"/>
      <c r="DY66" s="292"/>
      <c r="DZ66" s="292"/>
      <c r="EA66" s="292"/>
      <c r="EB66" s="292"/>
      <c r="EC66" s="292"/>
      <c r="ED66" s="292"/>
      <c r="EE66" s="293"/>
      <c r="EF66" s="291">
        <v>1113428</v>
      </c>
      <c r="EG66" s="292"/>
      <c r="EH66" s="292"/>
      <c r="EI66" s="292"/>
      <c r="EJ66" s="292"/>
      <c r="EK66" s="292"/>
      <c r="EL66" s="292"/>
      <c r="EM66" s="292"/>
      <c r="EN66" s="292"/>
      <c r="EO66" s="292"/>
      <c r="EP66" s="292"/>
      <c r="EQ66" s="292"/>
      <c r="ER66" s="293"/>
      <c r="ES66" s="294"/>
      <c r="ET66" s="257"/>
      <c r="EU66" s="257"/>
      <c r="EV66" s="257"/>
      <c r="EW66" s="257"/>
      <c r="EX66" s="257"/>
      <c r="EY66" s="257"/>
      <c r="EZ66" s="257"/>
      <c r="FA66" s="257"/>
      <c r="FB66" s="257"/>
      <c r="FC66" s="257"/>
      <c r="FD66" s="257"/>
      <c r="FE66" s="258"/>
    </row>
    <row r="67" spans="1:161" ht="11.25">
      <c r="A67" s="295"/>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88"/>
      <c r="BY67" s="289"/>
      <c r="BZ67" s="289"/>
      <c r="CA67" s="289"/>
      <c r="CB67" s="289"/>
      <c r="CC67" s="289"/>
      <c r="CD67" s="289"/>
      <c r="CE67" s="297"/>
      <c r="CF67" s="298"/>
      <c r="CG67" s="289"/>
      <c r="CH67" s="289"/>
      <c r="CI67" s="289"/>
      <c r="CJ67" s="289"/>
      <c r="CK67" s="289"/>
      <c r="CL67" s="289"/>
      <c r="CM67" s="289"/>
      <c r="CN67" s="289"/>
      <c r="CO67" s="289"/>
      <c r="CP67" s="289"/>
      <c r="CQ67" s="289"/>
      <c r="CR67" s="297"/>
      <c r="CS67" s="298" t="s">
        <v>465</v>
      </c>
      <c r="CT67" s="289"/>
      <c r="CU67" s="289"/>
      <c r="CV67" s="289"/>
      <c r="CW67" s="289"/>
      <c r="CX67" s="289"/>
      <c r="CY67" s="289"/>
      <c r="CZ67" s="289"/>
      <c r="DA67" s="289"/>
      <c r="DB67" s="289"/>
      <c r="DC67" s="289"/>
      <c r="DD67" s="289"/>
      <c r="DE67" s="297"/>
      <c r="DF67" s="291">
        <v>833203</v>
      </c>
      <c r="DG67" s="292"/>
      <c r="DH67" s="292"/>
      <c r="DI67" s="292"/>
      <c r="DJ67" s="292"/>
      <c r="DK67" s="292"/>
      <c r="DL67" s="292"/>
      <c r="DM67" s="292"/>
      <c r="DN67" s="292"/>
      <c r="DO67" s="292"/>
      <c r="DP67" s="292"/>
      <c r="DQ67" s="292"/>
      <c r="DR67" s="293"/>
      <c r="DS67" s="291">
        <v>908948</v>
      </c>
      <c r="DT67" s="292"/>
      <c r="DU67" s="292"/>
      <c r="DV67" s="292"/>
      <c r="DW67" s="292"/>
      <c r="DX67" s="292"/>
      <c r="DY67" s="292"/>
      <c r="DZ67" s="292"/>
      <c r="EA67" s="292"/>
      <c r="EB67" s="292"/>
      <c r="EC67" s="292"/>
      <c r="ED67" s="292"/>
      <c r="EE67" s="293"/>
      <c r="EF67" s="291">
        <v>908948</v>
      </c>
      <c r="EG67" s="292"/>
      <c r="EH67" s="292"/>
      <c r="EI67" s="292"/>
      <c r="EJ67" s="292"/>
      <c r="EK67" s="292"/>
      <c r="EL67" s="292"/>
      <c r="EM67" s="292"/>
      <c r="EN67" s="292"/>
      <c r="EO67" s="292"/>
      <c r="EP67" s="292"/>
      <c r="EQ67" s="292"/>
      <c r="ER67" s="293"/>
      <c r="ES67" s="294"/>
      <c r="ET67" s="257"/>
      <c r="EU67" s="257"/>
      <c r="EV67" s="257"/>
      <c r="EW67" s="257"/>
      <c r="EX67" s="257"/>
      <c r="EY67" s="257"/>
      <c r="EZ67" s="257"/>
      <c r="FA67" s="257"/>
      <c r="FB67" s="257"/>
      <c r="FC67" s="257"/>
      <c r="FD67" s="257"/>
      <c r="FE67" s="258"/>
    </row>
    <row r="68" spans="1:161" ht="11.25">
      <c r="A68" s="295"/>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88"/>
      <c r="BY68" s="289"/>
      <c r="BZ68" s="289"/>
      <c r="CA68" s="289"/>
      <c r="CB68" s="289"/>
      <c r="CC68" s="289"/>
      <c r="CD68" s="289"/>
      <c r="CE68" s="297"/>
      <c r="CF68" s="298"/>
      <c r="CG68" s="289"/>
      <c r="CH68" s="289"/>
      <c r="CI68" s="289"/>
      <c r="CJ68" s="289"/>
      <c r="CK68" s="289"/>
      <c r="CL68" s="289"/>
      <c r="CM68" s="289"/>
      <c r="CN68" s="289"/>
      <c r="CO68" s="289"/>
      <c r="CP68" s="289"/>
      <c r="CQ68" s="289"/>
      <c r="CR68" s="297"/>
      <c r="CS68" s="298" t="s">
        <v>305</v>
      </c>
      <c r="CT68" s="289"/>
      <c r="CU68" s="289"/>
      <c r="CV68" s="289"/>
      <c r="CW68" s="289"/>
      <c r="CX68" s="289"/>
      <c r="CY68" s="289"/>
      <c r="CZ68" s="289"/>
      <c r="DA68" s="289"/>
      <c r="DB68" s="289"/>
      <c r="DC68" s="289"/>
      <c r="DD68" s="289"/>
      <c r="DE68" s="297"/>
      <c r="DF68" s="291"/>
      <c r="DG68" s="292"/>
      <c r="DH68" s="292"/>
      <c r="DI68" s="292"/>
      <c r="DJ68" s="292"/>
      <c r="DK68" s="292"/>
      <c r="DL68" s="292"/>
      <c r="DM68" s="292"/>
      <c r="DN68" s="292"/>
      <c r="DO68" s="292"/>
      <c r="DP68" s="292"/>
      <c r="DQ68" s="292"/>
      <c r="DR68" s="293"/>
      <c r="DS68" s="291"/>
      <c r="DT68" s="292"/>
      <c r="DU68" s="292"/>
      <c r="DV68" s="292"/>
      <c r="DW68" s="292"/>
      <c r="DX68" s="292"/>
      <c r="DY68" s="292"/>
      <c r="DZ68" s="292"/>
      <c r="EA68" s="292"/>
      <c r="EB68" s="292"/>
      <c r="EC68" s="292"/>
      <c r="ED68" s="292"/>
      <c r="EE68" s="293"/>
      <c r="EF68" s="291"/>
      <c r="EG68" s="292"/>
      <c r="EH68" s="292"/>
      <c r="EI68" s="292"/>
      <c r="EJ68" s="292"/>
      <c r="EK68" s="292"/>
      <c r="EL68" s="292"/>
      <c r="EM68" s="292"/>
      <c r="EN68" s="292"/>
      <c r="EO68" s="292"/>
      <c r="EP68" s="292"/>
      <c r="EQ68" s="292"/>
      <c r="ER68" s="293"/>
      <c r="ES68" s="294"/>
      <c r="ET68" s="257"/>
      <c r="EU68" s="257"/>
      <c r="EV68" s="257"/>
      <c r="EW68" s="257"/>
      <c r="EX68" s="257"/>
      <c r="EY68" s="257"/>
      <c r="EZ68" s="257"/>
      <c r="FA68" s="257"/>
      <c r="FB68" s="257"/>
      <c r="FC68" s="257"/>
      <c r="FD68" s="257"/>
      <c r="FE68" s="258"/>
    </row>
    <row r="69" spans="1:161" ht="11.25">
      <c r="A69" s="29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296"/>
      <c r="BC69" s="296"/>
      <c r="BD69" s="296"/>
      <c r="BE69" s="296"/>
      <c r="BF69" s="296"/>
      <c r="BG69" s="296"/>
      <c r="BH69" s="296"/>
      <c r="BI69" s="296"/>
      <c r="BJ69" s="296"/>
      <c r="BK69" s="296"/>
      <c r="BL69" s="296"/>
      <c r="BM69" s="296"/>
      <c r="BN69" s="296"/>
      <c r="BO69" s="296"/>
      <c r="BP69" s="296"/>
      <c r="BQ69" s="296"/>
      <c r="BR69" s="296"/>
      <c r="BS69" s="296"/>
      <c r="BT69" s="296"/>
      <c r="BU69" s="296"/>
      <c r="BV69" s="296"/>
      <c r="BW69" s="296"/>
      <c r="BX69" s="288"/>
      <c r="BY69" s="289"/>
      <c r="BZ69" s="289"/>
      <c r="CA69" s="289"/>
      <c r="CB69" s="289"/>
      <c r="CC69" s="289"/>
      <c r="CD69" s="289"/>
      <c r="CE69" s="297"/>
      <c r="CF69" s="298"/>
      <c r="CG69" s="289"/>
      <c r="CH69" s="289"/>
      <c r="CI69" s="289"/>
      <c r="CJ69" s="289"/>
      <c r="CK69" s="289"/>
      <c r="CL69" s="289"/>
      <c r="CM69" s="289"/>
      <c r="CN69" s="289"/>
      <c r="CO69" s="289"/>
      <c r="CP69" s="289"/>
      <c r="CQ69" s="289"/>
      <c r="CR69" s="297"/>
      <c r="CS69" s="298" t="s">
        <v>306</v>
      </c>
      <c r="CT69" s="289"/>
      <c r="CU69" s="289"/>
      <c r="CV69" s="289"/>
      <c r="CW69" s="289"/>
      <c r="CX69" s="289"/>
      <c r="CY69" s="289"/>
      <c r="CZ69" s="289"/>
      <c r="DA69" s="289"/>
      <c r="DB69" s="289"/>
      <c r="DC69" s="289"/>
      <c r="DD69" s="289"/>
      <c r="DE69" s="297"/>
      <c r="DF69" s="291">
        <v>22897150</v>
      </c>
      <c r="DG69" s="292"/>
      <c r="DH69" s="292"/>
      <c r="DI69" s="292"/>
      <c r="DJ69" s="292"/>
      <c r="DK69" s="292"/>
      <c r="DL69" s="292"/>
      <c r="DM69" s="292"/>
      <c r="DN69" s="292"/>
      <c r="DO69" s="292"/>
      <c r="DP69" s="292"/>
      <c r="DQ69" s="292"/>
      <c r="DR69" s="293"/>
      <c r="DS69" s="291">
        <v>26248487</v>
      </c>
      <c r="DT69" s="292"/>
      <c r="DU69" s="292"/>
      <c r="DV69" s="292"/>
      <c r="DW69" s="292"/>
      <c r="DX69" s="292"/>
      <c r="DY69" s="292"/>
      <c r="DZ69" s="292"/>
      <c r="EA69" s="292"/>
      <c r="EB69" s="292"/>
      <c r="EC69" s="292"/>
      <c r="ED69" s="292"/>
      <c r="EE69" s="293"/>
      <c r="EF69" s="291">
        <v>26577035</v>
      </c>
      <c r="EG69" s="292"/>
      <c r="EH69" s="292"/>
      <c r="EI69" s="292"/>
      <c r="EJ69" s="292"/>
      <c r="EK69" s="292"/>
      <c r="EL69" s="292"/>
      <c r="EM69" s="292"/>
      <c r="EN69" s="292"/>
      <c r="EO69" s="292"/>
      <c r="EP69" s="292"/>
      <c r="EQ69" s="292"/>
      <c r="ER69" s="293"/>
      <c r="ES69" s="294"/>
      <c r="ET69" s="257"/>
      <c r="EU69" s="257"/>
      <c r="EV69" s="257"/>
      <c r="EW69" s="257"/>
      <c r="EX69" s="257"/>
      <c r="EY69" s="257"/>
      <c r="EZ69" s="257"/>
      <c r="FA69" s="257"/>
      <c r="FB69" s="257"/>
      <c r="FC69" s="257"/>
      <c r="FD69" s="257"/>
      <c r="FE69" s="258"/>
    </row>
    <row r="70" spans="1:161" s="23" customFormat="1" ht="11.25">
      <c r="A70" s="328"/>
      <c r="B70" s="329"/>
      <c r="C70" s="329"/>
      <c r="D70" s="329"/>
      <c r="E70" s="329"/>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L70" s="329"/>
      <c r="AM70" s="329"/>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329"/>
      <c r="BX70" s="330"/>
      <c r="BY70" s="313"/>
      <c r="BZ70" s="313"/>
      <c r="CA70" s="313"/>
      <c r="CB70" s="313"/>
      <c r="CC70" s="313"/>
      <c r="CD70" s="313"/>
      <c r="CE70" s="314"/>
      <c r="CF70" s="312"/>
      <c r="CG70" s="313"/>
      <c r="CH70" s="313"/>
      <c r="CI70" s="313"/>
      <c r="CJ70" s="313"/>
      <c r="CK70" s="313"/>
      <c r="CL70" s="313"/>
      <c r="CM70" s="313"/>
      <c r="CN70" s="313"/>
      <c r="CO70" s="313"/>
      <c r="CP70" s="313"/>
      <c r="CQ70" s="313"/>
      <c r="CR70" s="314"/>
      <c r="CS70" s="312" t="s">
        <v>308</v>
      </c>
      <c r="CT70" s="313"/>
      <c r="CU70" s="313"/>
      <c r="CV70" s="313"/>
      <c r="CW70" s="313"/>
      <c r="CX70" s="313"/>
      <c r="CY70" s="313"/>
      <c r="CZ70" s="313"/>
      <c r="DA70" s="313"/>
      <c r="DB70" s="313"/>
      <c r="DC70" s="313"/>
      <c r="DD70" s="313"/>
      <c r="DE70" s="314"/>
      <c r="DF70" s="315">
        <f>SUM(DF71:DR74)</f>
        <v>230300</v>
      </c>
      <c r="DG70" s="316"/>
      <c r="DH70" s="316"/>
      <c r="DI70" s="316"/>
      <c r="DJ70" s="316"/>
      <c r="DK70" s="316"/>
      <c r="DL70" s="316"/>
      <c r="DM70" s="316"/>
      <c r="DN70" s="316"/>
      <c r="DO70" s="316"/>
      <c r="DP70" s="316"/>
      <c r="DQ70" s="316"/>
      <c r="DR70" s="317"/>
      <c r="DS70" s="315">
        <f>SUM(DS71:EE74)</f>
        <v>0</v>
      </c>
      <c r="DT70" s="316"/>
      <c r="DU70" s="316"/>
      <c r="DV70" s="316"/>
      <c r="DW70" s="316"/>
      <c r="DX70" s="316"/>
      <c r="DY70" s="316"/>
      <c r="DZ70" s="316"/>
      <c r="EA70" s="316"/>
      <c r="EB70" s="316"/>
      <c r="EC70" s="316"/>
      <c r="ED70" s="316"/>
      <c r="EE70" s="317"/>
      <c r="EF70" s="315">
        <f>SUM(EF71:ER74)</f>
        <v>0</v>
      </c>
      <c r="EG70" s="316"/>
      <c r="EH70" s="316"/>
      <c r="EI70" s="316"/>
      <c r="EJ70" s="316"/>
      <c r="EK70" s="316"/>
      <c r="EL70" s="316"/>
      <c r="EM70" s="316"/>
      <c r="EN70" s="316"/>
      <c r="EO70" s="316"/>
      <c r="EP70" s="316"/>
      <c r="EQ70" s="316"/>
      <c r="ER70" s="317"/>
      <c r="ES70" s="331"/>
      <c r="ET70" s="332"/>
      <c r="EU70" s="332"/>
      <c r="EV70" s="332"/>
      <c r="EW70" s="332"/>
      <c r="EX70" s="332"/>
      <c r="EY70" s="332"/>
      <c r="EZ70" s="332"/>
      <c r="FA70" s="332"/>
      <c r="FB70" s="332"/>
      <c r="FC70" s="332"/>
      <c r="FD70" s="332"/>
      <c r="FE70" s="333"/>
    </row>
    <row r="71" spans="1:161" ht="11.25">
      <c r="A71" s="29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c r="BT71" s="296"/>
      <c r="BU71" s="296"/>
      <c r="BV71" s="296"/>
      <c r="BW71" s="296"/>
      <c r="BX71" s="288"/>
      <c r="BY71" s="289"/>
      <c r="BZ71" s="289"/>
      <c r="CA71" s="289"/>
      <c r="CB71" s="289"/>
      <c r="CC71" s="289"/>
      <c r="CD71" s="289"/>
      <c r="CE71" s="297"/>
      <c r="CF71" s="298"/>
      <c r="CG71" s="289"/>
      <c r="CH71" s="289"/>
      <c r="CI71" s="289"/>
      <c r="CJ71" s="289"/>
      <c r="CK71" s="289"/>
      <c r="CL71" s="289"/>
      <c r="CM71" s="289"/>
      <c r="CN71" s="289"/>
      <c r="CO71" s="289"/>
      <c r="CP71" s="289"/>
      <c r="CQ71" s="289"/>
      <c r="CR71" s="297"/>
      <c r="CS71" s="298" t="s">
        <v>463</v>
      </c>
      <c r="CT71" s="289"/>
      <c r="CU71" s="289"/>
      <c r="CV71" s="289"/>
      <c r="CW71" s="289"/>
      <c r="CX71" s="289"/>
      <c r="CY71" s="289"/>
      <c r="CZ71" s="289"/>
      <c r="DA71" s="289"/>
      <c r="DB71" s="289"/>
      <c r="DC71" s="289"/>
      <c r="DD71" s="289"/>
      <c r="DE71" s="297"/>
      <c r="DF71" s="291">
        <v>19800</v>
      </c>
      <c r="DG71" s="292"/>
      <c r="DH71" s="292"/>
      <c r="DI71" s="292"/>
      <c r="DJ71" s="292"/>
      <c r="DK71" s="292"/>
      <c r="DL71" s="292"/>
      <c r="DM71" s="292"/>
      <c r="DN71" s="292"/>
      <c r="DO71" s="292"/>
      <c r="DP71" s="292"/>
      <c r="DQ71" s="292"/>
      <c r="DR71" s="293"/>
      <c r="DS71" s="291">
        <v>0</v>
      </c>
      <c r="DT71" s="292"/>
      <c r="DU71" s="292"/>
      <c r="DV71" s="292"/>
      <c r="DW71" s="292"/>
      <c r="DX71" s="292"/>
      <c r="DY71" s="292"/>
      <c r="DZ71" s="292"/>
      <c r="EA71" s="292"/>
      <c r="EB71" s="292"/>
      <c r="EC71" s="292"/>
      <c r="ED71" s="292"/>
      <c r="EE71" s="293"/>
      <c r="EF71" s="291">
        <v>0</v>
      </c>
      <c r="EG71" s="292"/>
      <c r="EH71" s="292"/>
      <c r="EI71" s="292"/>
      <c r="EJ71" s="292"/>
      <c r="EK71" s="292"/>
      <c r="EL71" s="292"/>
      <c r="EM71" s="292"/>
      <c r="EN71" s="292"/>
      <c r="EO71" s="292"/>
      <c r="EP71" s="292"/>
      <c r="EQ71" s="292"/>
      <c r="ER71" s="293"/>
      <c r="ES71" s="294"/>
      <c r="ET71" s="257"/>
      <c r="EU71" s="257"/>
      <c r="EV71" s="257"/>
      <c r="EW71" s="257"/>
      <c r="EX71" s="257"/>
      <c r="EY71" s="257"/>
      <c r="EZ71" s="257"/>
      <c r="FA71" s="257"/>
      <c r="FB71" s="257"/>
      <c r="FC71" s="257"/>
      <c r="FD71" s="257"/>
      <c r="FE71" s="258"/>
    </row>
    <row r="72" spans="1:161" ht="11.25">
      <c r="A72" s="295"/>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88"/>
      <c r="BY72" s="289"/>
      <c r="BZ72" s="289"/>
      <c r="CA72" s="289"/>
      <c r="CB72" s="289"/>
      <c r="CC72" s="289"/>
      <c r="CD72" s="289"/>
      <c r="CE72" s="297"/>
      <c r="CF72" s="298"/>
      <c r="CG72" s="289"/>
      <c r="CH72" s="289"/>
      <c r="CI72" s="289"/>
      <c r="CJ72" s="289"/>
      <c r="CK72" s="289"/>
      <c r="CL72" s="289"/>
      <c r="CM72" s="289"/>
      <c r="CN72" s="289"/>
      <c r="CO72" s="289"/>
      <c r="CP72" s="289"/>
      <c r="CQ72" s="289"/>
      <c r="CR72" s="297"/>
      <c r="CS72" s="298" t="s">
        <v>464</v>
      </c>
      <c r="CT72" s="289"/>
      <c r="CU72" s="289"/>
      <c r="CV72" s="289"/>
      <c r="CW72" s="289"/>
      <c r="CX72" s="289"/>
      <c r="CY72" s="289"/>
      <c r="CZ72" s="289"/>
      <c r="DA72" s="289"/>
      <c r="DB72" s="289"/>
      <c r="DC72" s="289"/>
      <c r="DD72" s="289"/>
      <c r="DE72" s="297"/>
      <c r="DF72" s="291"/>
      <c r="DG72" s="292"/>
      <c r="DH72" s="292"/>
      <c r="DI72" s="292"/>
      <c r="DJ72" s="292"/>
      <c r="DK72" s="292"/>
      <c r="DL72" s="292"/>
      <c r="DM72" s="292"/>
      <c r="DN72" s="292"/>
      <c r="DO72" s="292"/>
      <c r="DP72" s="292"/>
      <c r="DQ72" s="292"/>
      <c r="DR72" s="293"/>
      <c r="DS72" s="291"/>
      <c r="DT72" s="292"/>
      <c r="DU72" s="292"/>
      <c r="DV72" s="292"/>
      <c r="DW72" s="292"/>
      <c r="DX72" s="292"/>
      <c r="DY72" s="292"/>
      <c r="DZ72" s="292"/>
      <c r="EA72" s="292"/>
      <c r="EB72" s="292"/>
      <c r="EC72" s="292"/>
      <c r="ED72" s="292"/>
      <c r="EE72" s="293"/>
      <c r="EF72" s="291"/>
      <c r="EG72" s="292"/>
      <c r="EH72" s="292"/>
      <c r="EI72" s="292"/>
      <c r="EJ72" s="292"/>
      <c r="EK72" s="292"/>
      <c r="EL72" s="292"/>
      <c r="EM72" s="292"/>
      <c r="EN72" s="292"/>
      <c r="EO72" s="292"/>
      <c r="EP72" s="292"/>
      <c r="EQ72" s="292"/>
      <c r="ER72" s="293"/>
      <c r="ES72" s="294"/>
      <c r="ET72" s="257"/>
      <c r="EU72" s="257"/>
      <c r="EV72" s="257"/>
      <c r="EW72" s="257"/>
      <c r="EX72" s="257"/>
      <c r="EY72" s="257"/>
      <c r="EZ72" s="257"/>
      <c r="FA72" s="257"/>
      <c r="FB72" s="257"/>
      <c r="FC72" s="257"/>
      <c r="FD72" s="257"/>
      <c r="FE72" s="258"/>
    </row>
    <row r="73" spans="1:161" ht="11.25">
      <c r="A73" s="295"/>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88"/>
      <c r="BY73" s="289"/>
      <c r="BZ73" s="289"/>
      <c r="CA73" s="289"/>
      <c r="CB73" s="289"/>
      <c r="CC73" s="289"/>
      <c r="CD73" s="289"/>
      <c r="CE73" s="297"/>
      <c r="CF73" s="298"/>
      <c r="CG73" s="289"/>
      <c r="CH73" s="289"/>
      <c r="CI73" s="289"/>
      <c r="CJ73" s="289"/>
      <c r="CK73" s="289"/>
      <c r="CL73" s="289"/>
      <c r="CM73" s="289"/>
      <c r="CN73" s="289"/>
      <c r="CO73" s="289"/>
      <c r="CP73" s="289"/>
      <c r="CQ73" s="289"/>
      <c r="CR73" s="297"/>
      <c r="CS73" s="298" t="s">
        <v>465</v>
      </c>
      <c r="CT73" s="289"/>
      <c r="CU73" s="289"/>
      <c r="CV73" s="289"/>
      <c r="CW73" s="289"/>
      <c r="CX73" s="289"/>
      <c r="CY73" s="289"/>
      <c r="CZ73" s="289"/>
      <c r="DA73" s="289"/>
      <c r="DB73" s="289"/>
      <c r="DC73" s="289"/>
      <c r="DD73" s="289"/>
      <c r="DE73" s="297"/>
      <c r="DF73" s="291"/>
      <c r="DG73" s="292"/>
      <c r="DH73" s="292"/>
      <c r="DI73" s="292"/>
      <c r="DJ73" s="292"/>
      <c r="DK73" s="292"/>
      <c r="DL73" s="292"/>
      <c r="DM73" s="292"/>
      <c r="DN73" s="292"/>
      <c r="DO73" s="292"/>
      <c r="DP73" s="292"/>
      <c r="DQ73" s="292"/>
      <c r="DR73" s="293"/>
      <c r="DS73" s="291"/>
      <c r="DT73" s="292"/>
      <c r="DU73" s="292"/>
      <c r="DV73" s="292"/>
      <c r="DW73" s="292"/>
      <c r="DX73" s="292"/>
      <c r="DY73" s="292"/>
      <c r="DZ73" s="292"/>
      <c r="EA73" s="292"/>
      <c r="EB73" s="292"/>
      <c r="EC73" s="292"/>
      <c r="ED73" s="292"/>
      <c r="EE73" s="293"/>
      <c r="EF73" s="291"/>
      <c r="EG73" s="292"/>
      <c r="EH73" s="292"/>
      <c r="EI73" s="292"/>
      <c r="EJ73" s="292"/>
      <c r="EK73" s="292"/>
      <c r="EL73" s="292"/>
      <c r="EM73" s="292"/>
      <c r="EN73" s="292"/>
      <c r="EO73" s="292"/>
      <c r="EP73" s="292"/>
      <c r="EQ73" s="292"/>
      <c r="ER73" s="293"/>
      <c r="ES73" s="294"/>
      <c r="ET73" s="257"/>
      <c r="EU73" s="257"/>
      <c r="EV73" s="257"/>
      <c r="EW73" s="257"/>
      <c r="EX73" s="257"/>
      <c r="EY73" s="257"/>
      <c r="EZ73" s="257"/>
      <c r="FA73" s="257"/>
      <c r="FB73" s="257"/>
      <c r="FC73" s="257"/>
      <c r="FD73" s="257"/>
      <c r="FE73" s="258"/>
    </row>
    <row r="74" spans="1:161" ht="11.25">
      <c r="A74" s="295"/>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88"/>
      <c r="BY74" s="289"/>
      <c r="BZ74" s="289"/>
      <c r="CA74" s="289"/>
      <c r="CB74" s="289"/>
      <c r="CC74" s="289"/>
      <c r="CD74" s="289"/>
      <c r="CE74" s="297"/>
      <c r="CF74" s="298"/>
      <c r="CG74" s="289"/>
      <c r="CH74" s="289"/>
      <c r="CI74" s="289"/>
      <c r="CJ74" s="289"/>
      <c r="CK74" s="289"/>
      <c r="CL74" s="289"/>
      <c r="CM74" s="289"/>
      <c r="CN74" s="289"/>
      <c r="CO74" s="289"/>
      <c r="CP74" s="289"/>
      <c r="CQ74" s="289"/>
      <c r="CR74" s="297"/>
      <c r="CS74" s="298" t="s">
        <v>306</v>
      </c>
      <c r="CT74" s="289"/>
      <c r="CU74" s="289"/>
      <c r="CV74" s="289"/>
      <c r="CW74" s="289"/>
      <c r="CX74" s="289"/>
      <c r="CY74" s="289"/>
      <c r="CZ74" s="289"/>
      <c r="DA74" s="289"/>
      <c r="DB74" s="289"/>
      <c r="DC74" s="289"/>
      <c r="DD74" s="289"/>
      <c r="DE74" s="297"/>
      <c r="DF74" s="291">
        <v>210500</v>
      </c>
      <c r="DG74" s="292"/>
      <c r="DH74" s="292"/>
      <c r="DI74" s="292"/>
      <c r="DJ74" s="292"/>
      <c r="DK74" s="292"/>
      <c r="DL74" s="292"/>
      <c r="DM74" s="292"/>
      <c r="DN74" s="292"/>
      <c r="DO74" s="292"/>
      <c r="DP74" s="292"/>
      <c r="DQ74" s="292"/>
      <c r="DR74" s="293"/>
      <c r="DS74" s="291">
        <v>0</v>
      </c>
      <c r="DT74" s="292"/>
      <c r="DU74" s="292"/>
      <c r="DV74" s="292"/>
      <c r="DW74" s="292"/>
      <c r="DX74" s="292"/>
      <c r="DY74" s="292"/>
      <c r="DZ74" s="292"/>
      <c r="EA74" s="292"/>
      <c r="EB74" s="292"/>
      <c r="EC74" s="292"/>
      <c r="ED74" s="292"/>
      <c r="EE74" s="293"/>
      <c r="EF74" s="291">
        <v>0</v>
      </c>
      <c r="EG74" s="292"/>
      <c r="EH74" s="292"/>
      <c r="EI74" s="292"/>
      <c r="EJ74" s="292"/>
      <c r="EK74" s="292"/>
      <c r="EL74" s="292"/>
      <c r="EM74" s="292"/>
      <c r="EN74" s="292"/>
      <c r="EO74" s="292"/>
      <c r="EP74" s="292"/>
      <c r="EQ74" s="292"/>
      <c r="ER74" s="293"/>
      <c r="ES74" s="294"/>
      <c r="ET74" s="257"/>
      <c r="EU74" s="257"/>
      <c r="EV74" s="257"/>
      <c r="EW74" s="257"/>
      <c r="EX74" s="257"/>
      <c r="EY74" s="257"/>
      <c r="EZ74" s="257"/>
      <c r="FA74" s="257"/>
      <c r="FB74" s="257"/>
      <c r="FC74" s="257"/>
      <c r="FD74" s="257"/>
      <c r="FE74" s="258"/>
    </row>
    <row r="75" spans="1:161" ht="10.5" customHeight="1">
      <c r="A75" s="305" t="s">
        <v>78</v>
      </c>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06"/>
      <c r="BF75" s="306"/>
      <c r="BG75" s="306"/>
      <c r="BH75" s="306"/>
      <c r="BI75" s="306"/>
      <c r="BJ75" s="306"/>
      <c r="BK75" s="306"/>
      <c r="BL75" s="306"/>
      <c r="BM75" s="306"/>
      <c r="BN75" s="306"/>
      <c r="BO75" s="306"/>
      <c r="BP75" s="306"/>
      <c r="BQ75" s="306"/>
      <c r="BR75" s="306"/>
      <c r="BS75" s="306"/>
      <c r="BT75" s="306"/>
      <c r="BU75" s="306"/>
      <c r="BV75" s="306"/>
      <c r="BW75" s="307"/>
      <c r="BX75" s="288" t="s">
        <v>79</v>
      </c>
      <c r="BY75" s="289"/>
      <c r="BZ75" s="289"/>
      <c r="CA75" s="289"/>
      <c r="CB75" s="289"/>
      <c r="CC75" s="289"/>
      <c r="CD75" s="289"/>
      <c r="CE75" s="297"/>
      <c r="CF75" s="298" t="s">
        <v>80</v>
      </c>
      <c r="CG75" s="289"/>
      <c r="CH75" s="289"/>
      <c r="CI75" s="289"/>
      <c r="CJ75" s="289"/>
      <c r="CK75" s="289"/>
      <c r="CL75" s="289"/>
      <c r="CM75" s="289"/>
      <c r="CN75" s="289"/>
      <c r="CO75" s="289"/>
      <c r="CP75" s="289"/>
      <c r="CQ75" s="289"/>
      <c r="CR75" s="297"/>
      <c r="CS75" s="298"/>
      <c r="CT75" s="289"/>
      <c r="CU75" s="289"/>
      <c r="CV75" s="289"/>
      <c r="CW75" s="289"/>
      <c r="CX75" s="289"/>
      <c r="CY75" s="289"/>
      <c r="CZ75" s="289"/>
      <c r="DA75" s="289"/>
      <c r="DB75" s="289"/>
      <c r="DC75" s="289"/>
      <c r="DD75" s="289"/>
      <c r="DE75" s="297"/>
      <c r="DF75" s="385">
        <f>DF76</f>
        <v>0</v>
      </c>
      <c r="DG75" s="386"/>
      <c r="DH75" s="386"/>
      <c r="DI75" s="386"/>
      <c r="DJ75" s="386"/>
      <c r="DK75" s="386"/>
      <c r="DL75" s="386"/>
      <c r="DM75" s="386"/>
      <c r="DN75" s="386"/>
      <c r="DO75" s="386"/>
      <c r="DP75" s="386"/>
      <c r="DQ75" s="386"/>
      <c r="DR75" s="387"/>
      <c r="DS75" s="385">
        <f>DS76</f>
        <v>0</v>
      </c>
      <c r="DT75" s="386"/>
      <c r="DU75" s="386"/>
      <c r="DV75" s="386"/>
      <c r="DW75" s="386"/>
      <c r="DX75" s="386"/>
      <c r="DY75" s="386"/>
      <c r="DZ75" s="386"/>
      <c r="EA75" s="386"/>
      <c r="EB75" s="386"/>
      <c r="EC75" s="386"/>
      <c r="ED75" s="386"/>
      <c r="EE75" s="387"/>
      <c r="EF75" s="385">
        <f>EF76</f>
        <v>0</v>
      </c>
      <c r="EG75" s="386"/>
      <c r="EH75" s="386"/>
      <c r="EI75" s="386"/>
      <c r="EJ75" s="386"/>
      <c r="EK75" s="386"/>
      <c r="EL75" s="386"/>
      <c r="EM75" s="386"/>
      <c r="EN75" s="386"/>
      <c r="EO75" s="386"/>
      <c r="EP75" s="386"/>
      <c r="EQ75" s="386"/>
      <c r="ER75" s="387"/>
      <c r="ES75" s="294" t="s">
        <v>41</v>
      </c>
      <c r="ET75" s="257"/>
      <c r="EU75" s="257"/>
      <c r="EV75" s="257"/>
      <c r="EW75" s="257"/>
      <c r="EX75" s="257"/>
      <c r="EY75" s="257"/>
      <c r="EZ75" s="257"/>
      <c r="FA75" s="257"/>
      <c r="FB75" s="257"/>
      <c r="FC75" s="257"/>
      <c r="FD75" s="257"/>
      <c r="FE75" s="258"/>
    </row>
    <row r="76" spans="1:161" ht="11.25">
      <c r="A76" s="295"/>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88"/>
      <c r="BY76" s="289"/>
      <c r="BZ76" s="289"/>
      <c r="CA76" s="289"/>
      <c r="CB76" s="289"/>
      <c r="CC76" s="289"/>
      <c r="CD76" s="289"/>
      <c r="CE76" s="297"/>
      <c r="CF76" s="298"/>
      <c r="CG76" s="289"/>
      <c r="CH76" s="289"/>
      <c r="CI76" s="289"/>
      <c r="CJ76" s="289"/>
      <c r="CK76" s="289"/>
      <c r="CL76" s="289"/>
      <c r="CM76" s="289"/>
      <c r="CN76" s="289"/>
      <c r="CO76" s="289"/>
      <c r="CP76" s="289"/>
      <c r="CQ76" s="289"/>
      <c r="CR76" s="297"/>
      <c r="CS76" s="312" t="s">
        <v>308</v>
      </c>
      <c r="CT76" s="313"/>
      <c r="CU76" s="313"/>
      <c r="CV76" s="313"/>
      <c r="CW76" s="313"/>
      <c r="CX76" s="313"/>
      <c r="CY76" s="313"/>
      <c r="CZ76" s="313"/>
      <c r="DA76" s="313"/>
      <c r="DB76" s="313"/>
      <c r="DC76" s="313"/>
      <c r="DD76" s="313"/>
      <c r="DE76" s="314"/>
      <c r="DF76" s="315">
        <f>SUM(DF77:DR78)</f>
        <v>0</v>
      </c>
      <c r="DG76" s="316"/>
      <c r="DH76" s="316"/>
      <c r="DI76" s="316"/>
      <c r="DJ76" s="316"/>
      <c r="DK76" s="316"/>
      <c r="DL76" s="316"/>
      <c r="DM76" s="316"/>
      <c r="DN76" s="316"/>
      <c r="DO76" s="316"/>
      <c r="DP76" s="316"/>
      <c r="DQ76" s="316"/>
      <c r="DR76" s="317"/>
      <c r="DS76" s="315">
        <f>SUM(DS77:EE78)</f>
        <v>0</v>
      </c>
      <c r="DT76" s="316"/>
      <c r="DU76" s="316"/>
      <c r="DV76" s="316"/>
      <c r="DW76" s="316"/>
      <c r="DX76" s="316"/>
      <c r="DY76" s="316"/>
      <c r="DZ76" s="316"/>
      <c r="EA76" s="316"/>
      <c r="EB76" s="316"/>
      <c r="EC76" s="316"/>
      <c r="ED76" s="316"/>
      <c r="EE76" s="317"/>
      <c r="EF76" s="315">
        <f>SUM(EF77:ER78)</f>
        <v>0</v>
      </c>
      <c r="EG76" s="316"/>
      <c r="EH76" s="316"/>
      <c r="EI76" s="316"/>
      <c r="EJ76" s="316"/>
      <c r="EK76" s="316"/>
      <c r="EL76" s="316"/>
      <c r="EM76" s="316"/>
      <c r="EN76" s="316"/>
      <c r="EO76" s="316"/>
      <c r="EP76" s="316"/>
      <c r="EQ76" s="316"/>
      <c r="ER76" s="317"/>
      <c r="ES76" s="294"/>
      <c r="ET76" s="257"/>
      <c r="EU76" s="257"/>
      <c r="EV76" s="257"/>
      <c r="EW76" s="257"/>
      <c r="EX76" s="257"/>
      <c r="EY76" s="257"/>
      <c r="EZ76" s="257"/>
      <c r="FA76" s="257"/>
      <c r="FB76" s="257"/>
      <c r="FC76" s="257"/>
      <c r="FD76" s="257"/>
      <c r="FE76" s="258"/>
    </row>
    <row r="77" spans="1:161" ht="11.25">
      <c r="A77" s="295"/>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6"/>
      <c r="AU77" s="296"/>
      <c r="AV77" s="296"/>
      <c r="AW77" s="296"/>
      <c r="AX77" s="296"/>
      <c r="AY77" s="296"/>
      <c r="AZ77" s="296"/>
      <c r="BA77" s="296"/>
      <c r="BB77" s="296"/>
      <c r="BC77" s="296"/>
      <c r="BD77" s="296"/>
      <c r="BE77" s="296"/>
      <c r="BF77" s="296"/>
      <c r="BG77" s="296"/>
      <c r="BH77" s="296"/>
      <c r="BI77" s="296"/>
      <c r="BJ77" s="296"/>
      <c r="BK77" s="296"/>
      <c r="BL77" s="296"/>
      <c r="BM77" s="296"/>
      <c r="BN77" s="296"/>
      <c r="BO77" s="296"/>
      <c r="BP77" s="296"/>
      <c r="BQ77" s="296"/>
      <c r="BR77" s="296"/>
      <c r="BS77" s="296"/>
      <c r="BT77" s="296"/>
      <c r="BU77" s="296"/>
      <c r="BV77" s="296"/>
      <c r="BW77" s="296"/>
      <c r="BX77" s="288"/>
      <c r="BY77" s="289"/>
      <c r="BZ77" s="289"/>
      <c r="CA77" s="289"/>
      <c r="CB77" s="289"/>
      <c r="CC77" s="289"/>
      <c r="CD77" s="289"/>
      <c r="CE77" s="297"/>
      <c r="CF77" s="298"/>
      <c r="CG77" s="289"/>
      <c r="CH77" s="289"/>
      <c r="CI77" s="289"/>
      <c r="CJ77" s="289"/>
      <c r="CK77" s="289"/>
      <c r="CL77" s="289"/>
      <c r="CM77" s="289"/>
      <c r="CN77" s="289"/>
      <c r="CO77" s="289"/>
      <c r="CP77" s="289"/>
      <c r="CQ77" s="289"/>
      <c r="CR77" s="297"/>
      <c r="CS77" s="298" t="s">
        <v>303</v>
      </c>
      <c r="CT77" s="289"/>
      <c r="CU77" s="289"/>
      <c r="CV77" s="289"/>
      <c r="CW77" s="289"/>
      <c r="CX77" s="289"/>
      <c r="CY77" s="289"/>
      <c r="CZ77" s="289"/>
      <c r="DA77" s="289"/>
      <c r="DB77" s="289"/>
      <c r="DC77" s="289"/>
      <c r="DD77" s="289"/>
      <c r="DE77" s="297"/>
      <c r="DF77" s="291"/>
      <c r="DG77" s="292"/>
      <c r="DH77" s="292"/>
      <c r="DI77" s="292"/>
      <c r="DJ77" s="292"/>
      <c r="DK77" s="292"/>
      <c r="DL77" s="292"/>
      <c r="DM77" s="292"/>
      <c r="DN77" s="292"/>
      <c r="DO77" s="292"/>
      <c r="DP77" s="292"/>
      <c r="DQ77" s="292"/>
      <c r="DR77" s="293"/>
      <c r="DS77" s="291"/>
      <c r="DT77" s="292"/>
      <c r="DU77" s="292"/>
      <c r="DV77" s="292"/>
      <c r="DW77" s="292"/>
      <c r="DX77" s="292"/>
      <c r="DY77" s="292"/>
      <c r="DZ77" s="292"/>
      <c r="EA77" s="292"/>
      <c r="EB77" s="292"/>
      <c r="EC77" s="292"/>
      <c r="ED77" s="292"/>
      <c r="EE77" s="293"/>
      <c r="EF77" s="291"/>
      <c r="EG77" s="292"/>
      <c r="EH77" s="292"/>
      <c r="EI77" s="292"/>
      <c r="EJ77" s="292"/>
      <c r="EK77" s="292"/>
      <c r="EL77" s="292"/>
      <c r="EM77" s="292"/>
      <c r="EN77" s="292"/>
      <c r="EO77" s="292"/>
      <c r="EP77" s="292"/>
      <c r="EQ77" s="292"/>
      <c r="ER77" s="293"/>
      <c r="ES77" s="294"/>
      <c r="ET77" s="257"/>
      <c r="EU77" s="257"/>
      <c r="EV77" s="257"/>
      <c r="EW77" s="257"/>
      <c r="EX77" s="257"/>
      <c r="EY77" s="257"/>
      <c r="EZ77" s="257"/>
      <c r="FA77" s="257"/>
      <c r="FB77" s="257"/>
      <c r="FC77" s="257"/>
      <c r="FD77" s="257"/>
      <c r="FE77" s="258"/>
    </row>
    <row r="78" spans="1:161" ht="11.25">
      <c r="A78" s="295"/>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88"/>
      <c r="BY78" s="289"/>
      <c r="BZ78" s="289"/>
      <c r="CA78" s="289"/>
      <c r="CB78" s="289"/>
      <c r="CC78" s="289"/>
      <c r="CD78" s="289"/>
      <c r="CE78" s="297"/>
      <c r="CF78" s="298"/>
      <c r="CG78" s="289"/>
      <c r="CH78" s="289"/>
      <c r="CI78" s="289"/>
      <c r="CJ78" s="289"/>
      <c r="CK78" s="289"/>
      <c r="CL78" s="289"/>
      <c r="CM78" s="289"/>
      <c r="CN78" s="289"/>
      <c r="CO78" s="289"/>
      <c r="CP78" s="289"/>
      <c r="CQ78" s="289"/>
      <c r="CR78" s="297"/>
      <c r="CS78" s="298" t="s">
        <v>463</v>
      </c>
      <c r="CT78" s="289"/>
      <c r="CU78" s="289"/>
      <c r="CV78" s="289"/>
      <c r="CW78" s="289"/>
      <c r="CX78" s="289"/>
      <c r="CY78" s="289"/>
      <c r="CZ78" s="289"/>
      <c r="DA78" s="289"/>
      <c r="DB78" s="289"/>
      <c r="DC78" s="289"/>
      <c r="DD78" s="289"/>
      <c r="DE78" s="297"/>
      <c r="DF78" s="291"/>
      <c r="DG78" s="292"/>
      <c r="DH78" s="292"/>
      <c r="DI78" s="292"/>
      <c r="DJ78" s="292"/>
      <c r="DK78" s="292"/>
      <c r="DL78" s="292"/>
      <c r="DM78" s="292"/>
      <c r="DN78" s="292"/>
      <c r="DO78" s="292"/>
      <c r="DP78" s="292"/>
      <c r="DQ78" s="292"/>
      <c r="DR78" s="293"/>
      <c r="DS78" s="291"/>
      <c r="DT78" s="292"/>
      <c r="DU78" s="292"/>
      <c r="DV78" s="292"/>
      <c r="DW78" s="292"/>
      <c r="DX78" s="292"/>
      <c r="DY78" s="292"/>
      <c r="DZ78" s="292"/>
      <c r="EA78" s="292"/>
      <c r="EB78" s="292"/>
      <c r="EC78" s="292"/>
      <c r="ED78" s="292"/>
      <c r="EE78" s="293"/>
      <c r="EF78" s="291"/>
      <c r="EG78" s="292"/>
      <c r="EH78" s="292"/>
      <c r="EI78" s="292"/>
      <c r="EJ78" s="292"/>
      <c r="EK78" s="292"/>
      <c r="EL78" s="292"/>
      <c r="EM78" s="292"/>
      <c r="EN78" s="292"/>
      <c r="EO78" s="292"/>
      <c r="EP78" s="292"/>
      <c r="EQ78" s="292"/>
      <c r="ER78" s="293"/>
      <c r="ES78" s="294"/>
      <c r="ET78" s="257"/>
      <c r="EU78" s="257"/>
      <c r="EV78" s="257"/>
      <c r="EW78" s="257"/>
      <c r="EX78" s="257"/>
      <c r="EY78" s="257"/>
      <c r="EZ78" s="257"/>
      <c r="FA78" s="257"/>
      <c r="FB78" s="257"/>
      <c r="FC78" s="257"/>
      <c r="FD78" s="257"/>
      <c r="FE78" s="258"/>
    </row>
    <row r="79" spans="1:161" ht="22.5" customHeight="1">
      <c r="A79" s="295" t="s">
        <v>81</v>
      </c>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c r="BG79" s="296"/>
      <c r="BH79" s="296"/>
      <c r="BI79" s="296"/>
      <c r="BJ79" s="296"/>
      <c r="BK79" s="296"/>
      <c r="BL79" s="296"/>
      <c r="BM79" s="296"/>
      <c r="BN79" s="296"/>
      <c r="BO79" s="296"/>
      <c r="BP79" s="296"/>
      <c r="BQ79" s="296"/>
      <c r="BR79" s="296"/>
      <c r="BS79" s="296"/>
      <c r="BT79" s="296"/>
      <c r="BU79" s="296"/>
      <c r="BV79" s="296"/>
      <c r="BW79" s="296"/>
      <c r="BX79" s="288" t="s">
        <v>82</v>
      </c>
      <c r="BY79" s="289"/>
      <c r="BZ79" s="289"/>
      <c r="CA79" s="289"/>
      <c r="CB79" s="289"/>
      <c r="CC79" s="289"/>
      <c r="CD79" s="289"/>
      <c r="CE79" s="297"/>
      <c r="CF79" s="298" t="s">
        <v>83</v>
      </c>
      <c r="CG79" s="289"/>
      <c r="CH79" s="289"/>
      <c r="CI79" s="289"/>
      <c r="CJ79" s="289"/>
      <c r="CK79" s="289"/>
      <c r="CL79" s="289"/>
      <c r="CM79" s="289"/>
      <c r="CN79" s="289"/>
      <c r="CO79" s="289"/>
      <c r="CP79" s="289"/>
      <c r="CQ79" s="289"/>
      <c r="CR79" s="297"/>
      <c r="CS79" s="298"/>
      <c r="CT79" s="289"/>
      <c r="CU79" s="289"/>
      <c r="CV79" s="289"/>
      <c r="CW79" s="289"/>
      <c r="CX79" s="289"/>
      <c r="CY79" s="289"/>
      <c r="CZ79" s="289"/>
      <c r="DA79" s="289"/>
      <c r="DB79" s="289"/>
      <c r="DC79" s="289"/>
      <c r="DD79" s="289"/>
      <c r="DE79" s="297"/>
      <c r="DF79" s="363">
        <f>DF80+DF91</f>
        <v>8884075.11</v>
      </c>
      <c r="DG79" s="364"/>
      <c r="DH79" s="364"/>
      <c r="DI79" s="364"/>
      <c r="DJ79" s="364"/>
      <c r="DK79" s="364"/>
      <c r="DL79" s="364"/>
      <c r="DM79" s="364"/>
      <c r="DN79" s="364"/>
      <c r="DO79" s="364"/>
      <c r="DP79" s="364"/>
      <c r="DQ79" s="364"/>
      <c r="DR79" s="365"/>
      <c r="DS79" s="363">
        <f>DS80+DS91</f>
        <v>9840405.11</v>
      </c>
      <c r="DT79" s="364"/>
      <c r="DU79" s="364"/>
      <c r="DV79" s="364"/>
      <c r="DW79" s="364"/>
      <c r="DX79" s="364"/>
      <c r="DY79" s="364"/>
      <c r="DZ79" s="364"/>
      <c r="EA79" s="364"/>
      <c r="EB79" s="364"/>
      <c r="EC79" s="364"/>
      <c r="ED79" s="364"/>
      <c r="EE79" s="365"/>
      <c r="EF79" s="363">
        <f>EF80+EF91</f>
        <v>9944390.11</v>
      </c>
      <c r="EG79" s="364"/>
      <c r="EH79" s="364"/>
      <c r="EI79" s="364"/>
      <c r="EJ79" s="364"/>
      <c r="EK79" s="364"/>
      <c r="EL79" s="364"/>
      <c r="EM79" s="364"/>
      <c r="EN79" s="364"/>
      <c r="EO79" s="364"/>
      <c r="EP79" s="364"/>
      <c r="EQ79" s="364"/>
      <c r="ER79" s="365"/>
      <c r="ES79" s="294" t="s">
        <v>41</v>
      </c>
      <c r="ET79" s="257"/>
      <c r="EU79" s="257"/>
      <c r="EV79" s="257"/>
      <c r="EW79" s="257"/>
      <c r="EX79" s="257"/>
      <c r="EY79" s="257"/>
      <c r="EZ79" s="257"/>
      <c r="FA79" s="257"/>
      <c r="FB79" s="257"/>
      <c r="FC79" s="257"/>
      <c r="FD79" s="257"/>
      <c r="FE79" s="258"/>
    </row>
    <row r="80" spans="1:161" ht="22.5" customHeight="1">
      <c r="A80" s="358" t="s">
        <v>84</v>
      </c>
      <c r="B80" s="359"/>
      <c r="C80" s="359"/>
      <c r="D80" s="359"/>
      <c r="E80" s="359"/>
      <c r="F80" s="359"/>
      <c r="G80" s="359"/>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59"/>
      <c r="BO80" s="359"/>
      <c r="BP80" s="359"/>
      <c r="BQ80" s="359"/>
      <c r="BR80" s="359"/>
      <c r="BS80" s="359"/>
      <c r="BT80" s="359"/>
      <c r="BU80" s="359"/>
      <c r="BV80" s="359"/>
      <c r="BW80" s="359"/>
      <c r="BX80" s="288" t="s">
        <v>85</v>
      </c>
      <c r="BY80" s="289"/>
      <c r="BZ80" s="289"/>
      <c r="CA80" s="289"/>
      <c r="CB80" s="289"/>
      <c r="CC80" s="289"/>
      <c r="CD80" s="289"/>
      <c r="CE80" s="297"/>
      <c r="CF80" s="298" t="s">
        <v>83</v>
      </c>
      <c r="CG80" s="289"/>
      <c r="CH80" s="289"/>
      <c r="CI80" s="289"/>
      <c r="CJ80" s="289"/>
      <c r="CK80" s="289"/>
      <c r="CL80" s="289"/>
      <c r="CM80" s="289"/>
      <c r="CN80" s="289"/>
      <c r="CO80" s="289"/>
      <c r="CP80" s="289"/>
      <c r="CQ80" s="289"/>
      <c r="CR80" s="297"/>
      <c r="CS80" s="298"/>
      <c r="CT80" s="289"/>
      <c r="CU80" s="289"/>
      <c r="CV80" s="289"/>
      <c r="CW80" s="289"/>
      <c r="CX80" s="289"/>
      <c r="CY80" s="289"/>
      <c r="CZ80" s="289"/>
      <c r="DA80" s="289"/>
      <c r="DB80" s="289"/>
      <c r="DC80" s="289"/>
      <c r="DD80" s="289"/>
      <c r="DE80" s="297"/>
      <c r="DF80" s="363">
        <f>DF81</f>
        <v>8884075.11</v>
      </c>
      <c r="DG80" s="364"/>
      <c r="DH80" s="364"/>
      <c r="DI80" s="364"/>
      <c r="DJ80" s="364"/>
      <c r="DK80" s="364"/>
      <c r="DL80" s="364"/>
      <c r="DM80" s="364"/>
      <c r="DN80" s="364"/>
      <c r="DO80" s="364"/>
      <c r="DP80" s="364"/>
      <c r="DQ80" s="364"/>
      <c r="DR80" s="365"/>
      <c r="DS80" s="363">
        <f>DS81</f>
        <v>9840405.11</v>
      </c>
      <c r="DT80" s="364"/>
      <c r="DU80" s="364"/>
      <c r="DV80" s="364"/>
      <c r="DW80" s="364"/>
      <c r="DX80" s="364"/>
      <c r="DY80" s="364"/>
      <c r="DZ80" s="364"/>
      <c r="EA80" s="364"/>
      <c r="EB80" s="364"/>
      <c r="EC80" s="364"/>
      <c r="ED80" s="364"/>
      <c r="EE80" s="365"/>
      <c r="EF80" s="363">
        <f>EF81</f>
        <v>9944390.11</v>
      </c>
      <c r="EG80" s="364"/>
      <c r="EH80" s="364"/>
      <c r="EI80" s="364"/>
      <c r="EJ80" s="364"/>
      <c r="EK80" s="364"/>
      <c r="EL80" s="364"/>
      <c r="EM80" s="364"/>
      <c r="EN80" s="364"/>
      <c r="EO80" s="364"/>
      <c r="EP80" s="364"/>
      <c r="EQ80" s="364"/>
      <c r="ER80" s="365"/>
      <c r="ES80" s="294" t="s">
        <v>41</v>
      </c>
      <c r="ET80" s="257"/>
      <c r="EU80" s="257"/>
      <c r="EV80" s="257"/>
      <c r="EW80" s="257"/>
      <c r="EX80" s="257"/>
      <c r="EY80" s="257"/>
      <c r="EZ80" s="257"/>
      <c r="FA80" s="257"/>
      <c r="FB80" s="257"/>
      <c r="FC80" s="257"/>
      <c r="FD80" s="257"/>
      <c r="FE80" s="258"/>
    </row>
    <row r="81" spans="1:161" s="22" customFormat="1" ht="11.25">
      <c r="A81" s="322"/>
      <c r="B81" s="323"/>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4"/>
      <c r="BY81" s="325"/>
      <c r="BZ81" s="325"/>
      <c r="CA81" s="325"/>
      <c r="CB81" s="325"/>
      <c r="CC81" s="325"/>
      <c r="CD81" s="325"/>
      <c r="CE81" s="326"/>
      <c r="CF81" s="327"/>
      <c r="CG81" s="325"/>
      <c r="CH81" s="325"/>
      <c r="CI81" s="325"/>
      <c r="CJ81" s="325"/>
      <c r="CK81" s="325"/>
      <c r="CL81" s="325"/>
      <c r="CM81" s="325"/>
      <c r="CN81" s="325"/>
      <c r="CO81" s="325"/>
      <c r="CP81" s="325"/>
      <c r="CQ81" s="325"/>
      <c r="CR81" s="326"/>
      <c r="CS81" s="312" t="s">
        <v>309</v>
      </c>
      <c r="CT81" s="313"/>
      <c r="CU81" s="313"/>
      <c r="CV81" s="313"/>
      <c r="CW81" s="313"/>
      <c r="CX81" s="313"/>
      <c r="CY81" s="313"/>
      <c r="CZ81" s="313"/>
      <c r="DA81" s="313"/>
      <c r="DB81" s="313"/>
      <c r="DC81" s="313"/>
      <c r="DD81" s="313"/>
      <c r="DE81" s="314"/>
      <c r="DF81" s="315">
        <f>SUM(DF82:DR90)</f>
        <v>8884075.11</v>
      </c>
      <c r="DG81" s="316"/>
      <c r="DH81" s="316"/>
      <c r="DI81" s="316"/>
      <c r="DJ81" s="316"/>
      <c r="DK81" s="316"/>
      <c r="DL81" s="316"/>
      <c r="DM81" s="316"/>
      <c r="DN81" s="316"/>
      <c r="DO81" s="316"/>
      <c r="DP81" s="316"/>
      <c r="DQ81" s="316"/>
      <c r="DR81" s="317"/>
      <c r="DS81" s="315">
        <f>SUM(DS82:EE90)</f>
        <v>9840405.11</v>
      </c>
      <c r="DT81" s="316"/>
      <c r="DU81" s="316"/>
      <c r="DV81" s="316"/>
      <c r="DW81" s="316"/>
      <c r="DX81" s="316"/>
      <c r="DY81" s="316"/>
      <c r="DZ81" s="316"/>
      <c r="EA81" s="316"/>
      <c r="EB81" s="316"/>
      <c r="EC81" s="316"/>
      <c r="ED81" s="316"/>
      <c r="EE81" s="317"/>
      <c r="EF81" s="315">
        <f>SUM(EF82:ER90)</f>
        <v>9944390.11</v>
      </c>
      <c r="EG81" s="316"/>
      <c r="EH81" s="316"/>
      <c r="EI81" s="316"/>
      <c r="EJ81" s="316"/>
      <c r="EK81" s="316"/>
      <c r="EL81" s="316"/>
      <c r="EM81" s="316"/>
      <c r="EN81" s="316"/>
      <c r="EO81" s="316"/>
      <c r="EP81" s="316"/>
      <c r="EQ81" s="316"/>
      <c r="ER81" s="317"/>
      <c r="ES81" s="319"/>
      <c r="ET81" s="320"/>
      <c r="EU81" s="320"/>
      <c r="EV81" s="320"/>
      <c r="EW81" s="320"/>
      <c r="EX81" s="320"/>
      <c r="EY81" s="320"/>
      <c r="EZ81" s="320"/>
      <c r="FA81" s="320"/>
      <c r="FB81" s="320"/>
      <c r="FC81" s="320"/>
      <c r="FD81" s="320"/>
      <c r="FE81" s="321"/>
    </row>
    <row r="82" spans="1:161" ht="11.25">
      <c r="A82" s="295"/>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6"/>
      <c r="AU82" s="296"/>
      <c r="AV82" s="296"/>
      <c r="AW82" s="296"/>
      <c r="AX82" s="296"/>
      <c r="AY82" s="296"/>
      <c r="AZ82" s="296"/>
      <c r="BA82" s="296"/>
      <c r="BB82" s="296"/>
      <c r="BC82" s="296"/>
      <c r="BD82" s="296"/>
      <c r="BE82" s="296"/>
      <c r="BF82" s="296"/>
      <c r="BG82" s="296"/>
      <c r="BH82" s="296"/>
      <c r="BI82" s="296"/>
      <c r="BJ82" s="296"/>
      <c r="BK82" s="296"/>
      <c r="BL82" s="296"/>
      <c r="BM82" s="296"/>
      <c r="BN82" s="296"/>
      <c r="BO82" s="296"/>
      <c r="BP82" s="296"/>
      <c r="BQ82" s="296"/>
      <c r="BR82" s="296"/>
      <c r="BS82" s="296"/>
      <c r="BT82" s="296"/>
      <c r="BU82" s="296"/>
      <c r="BV82" s="296"/>
      <c r="BW82" s="296"/>
      <c r="BX82" s="288"/>
      <c r="BY82" s="289"/>
      <c r="BZ82" s="289"/>
      <c r="CA82" s="289"/>
      <c r="CB82" s="289"/>
      <c r="CC82" s="289"/>
      <c r="CD82" s="289"/>
      <c r="CE82" s="297"/>
      <c r="CF82" s="298"/>
      <c r="CG82" s="289"/>
      <c r="CH82" s="289"/>
      <c r="CI82" s="289"/>
      <c r="CJ82" s="289"/>
      <c r="CK82" s="289"/>
      <c r="CL82" s="289"/>
      <c r="CM82" s="289"/>
      <c r="CN82" s="289"/>
      <c r="CO82" s="289"/>
      <c r="CP82" s="289"/>
      <c r="CQ82" s="289"/>
      <c r="CR82" s="297"/>
      <c r="CS82" s="298" t="s">
        <v>303</v>
      </c>
      <c r="CT82" s="289"/>
      <c r="CU82" s="289"/>
      <c r="CV82" s="289"/>
      <c r="CW82" s="289"/>
      <c r="CX82" s="289"/>
      <c r="CY82" s="289"/>
      <c r="CZ82" s="289"/>
      <c r="DA82" s="289"/>
      <c r="DB82" s="289"/>
      <c r="DC82" s="289"/>
      <c r="DD82" s="289"/>
      <c r="DE82" s="297"/>
      <c r="DF82" s="291">
        <v>358515.11</v>
      </c>
      <c r="DG82" s="292"/>
      <c r="DH82" s="292"/>
      <c r="DI82" s="292"/>
      <c r="DJ82" s="292"/>
      <c r="DK82" s="292"/>
      <c r="DL82" s="292"/>
      <c r="DM82" s="292"/>
      <c r="DN82" s="292"/>
      <c r="DO82" s="292"/>
      <c r="DP82" s="292"/>
      <c r="DQ82" s="292"/>
      <c r="DR82" s="293"/>
      <c r="DS82" s="291">
        <v>358515.11</v>
      </c>
      <c r="DT82" s="292"/>
      <c r="DU82" s="292"/>
      <c r="DV82" s="292"/>
      <c r="DW82" s="292"/>
      <c r="DX82" s="292"/>
      <c r="DY82" s="292"/>
      <c r="DZ82" s="292"/>
      <c r="EA82" s="292"/>
      <c r="EB82" s="292"/>
      <c r="EC82" s="292"/>
      <c r="ED82" s="292"/>
      <c r="EE82" s="293"/>
      <c r="EF82" s="291">
        <v>358515.11</v>
      </c>
      <c r="EG82" s="292"/>
      <c r="EH82" s="292"/>
      <c r="EI82" s="292"/>
      <c r="EJ82" s="292"/>
      <c r="EK82" s="292"/>
      <c r="EL82" s="292"/>
      <c r="EM82" s="292"/>
      <c r="EN82" s="292"/>
      <c r="EO82" s="292"/>
      <c r="EP82" s="292"/>
      <c r="EQ82" s="292"/>
      <c r="ER82" s="293"/>
      <c r="ES82" s="294"/>
      <c r="ET82" s="257"/>
      <c r="EU82" s="257"/>
      <c r="EV82" s="257"/>
      <c r="EW82" s="257"/>
      <c r="EX82" s="257"/>
      <c r="EY82" s="257"/>
      <c r="EZ82" s="257"/>
      <c r="FA82" s="257"/>
      <c r="FB82" s="257"/>
      <c r="FC82" s="257"/>
      <c r="FD82" s="257"/>
      <c r="FE82" s="258"/>
    </row>
    <row r="83" spans="1:161" ht="11.25">
      <c r="A83" s="295"/>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c r="AR83" s="296"/>
      <c r="AS83" s="296"/>
      <c r="AT83" s="296"/>
      <c r="AU83" s="296"/>
      <c r="AV83" s="296"/>
      <c r="AW83" s="296"/>
      <c r="AX83" s="296"/>
      <c r="AY83" s="296"/>
      <c r="AZ83" s="296"/>
      <c r="BA83" s="296"/>
      <c r="BB83" s="296"/>
      <c r="BC83" s="296"/>
      <c r="BD83" s="296"/>
      <c r="BE83" s="296"/>
      <c r="BF83" s="296"/>
      <c r="BG83" s="296"/>
      <c r="BH83" s="296"/>
      <c r="BI83" s="296"/>
      <c r="BJ83" s="296"/>
      <c r="BK83" s="296"/>
      <c r="BL83" s="296"/>
      <c r="BM83" s="296"/>
      <c r="BN83" s="296"/>
      <c r="BO83" s="296"/>
      <c r="BP83" s="296"/>
      <c r="BQ83" s="296"/>
      <c r="BR83" s="296"/>
      <c r="BS83" s="296"/>
      <c r="BT83" s="296"/>
      <c r="BU83" s="296"/>
      <c r="BV83" s="296"/>
      <c r="BW83" s="296"/>
      <c r="BX83" s="288"/>
      <c r="BY83" s="289"/>
      <c r="BZ83" s="289"/>
      <c r="CA83" s="289"/>
      <c r="CB83" s="289"/>
      <c r="CC83" s="289"/>
      <c r="CD83" s="289"/>
      <c r="CE83" s="297"/>
      <c r="CF83" s="298"/>
      <c r="CG83" s="289"/>
      <c r="CH83" s="289"/>
      <c r="CI83" s="289"/>
      <c r="CJ83" s="289"/>
      <c r="CK83" s="289"/>
      <c r="CL83" s="289"/>
      <c r="CM83" s="289"/>
      <c r="CN83" s="289"/>
      <c r="CO83" s="289"/>
      <c r="CP83" s="289"/>
      <c r="CQ83" s="289"/>
      <c r="CR83" s="297"/>
      <c r="CS83" s="298" t="s">
        <v>463</v>
      </c>
      <c r="CT83" s="289"/>
      <c r="CU83" s="289"/>
      <c r="CV83" s="289"/>
      <c r="CW83" s="289"/>
      <c r="CX83" s="289"/>
      <c r="CY83" s="289"/>
      <c r="CZ83" s="289"/>
      <c r="DA83" s="289"/>
      <c r="DB83" s="289"/>
      <c r="DC83" s="289"/>
      <c r="DD83" s="289"/>
      <c r="DE83" s="297"/>
      <c r="DF83" s="291">
        <v>936292</v>
      </c>
      <c r="DG83" s="292"/>
      <c r="DH83" s="292"/>
      <c r="DI83" s="292"/>
      <c r="DJ83" s="292"/>
      <c r="DK83" s="292"/>
      <c r="DL83" s="292"/>
      <c r="DM83" s="292"/>
      <c r="DN83" s="292"/>
      <c r="DO83" s="292"/>
      <c r="DP83" s="292"/>
      <c r="DQ83" s="292"/>
      <c r="DR83" s="293"/>
      <c r="DS83" s="291">
        <v>944089</v>
      </c>
      <c r="DT83" s="292"/>
      <c r="DU83" s="292"/>
      <c r="DV83" s="292"/>
      <c r="DW83" s="292"/>
      <c r="DX83" s="292"/>
      <c r="DY83" s="292"/>
      <c r="DZ83" s="292"/>
      <c r="EA83" s="292"/>
      <c r="EB83" s="292"/>
      <c r="EC83" s="292"/>
      <c r="ED83" s="292"/>
      <c r="EE83" s="293"/>
      <c r="EF83" s="291">
        <v>948853</v>
      </c>
      <c r="EG83" s="292"/>
      <c r="EH83" s="292"/>
      <c r="EI83" s="292"/>
      <c r="EJ83" s="292"/>
      <c r="EK83" s="292"/>
      <c r="EL83" s="292"/>
      <c r="EM83" s="292"/>
      <c r="EN83" s="292"/>
      <c r="EO83" s="292"/>
      <c r="EP83" s="292"/>
      <c r="EQ83" s="292"/>
      <c r="ER83" s="293"/>
      <c r="ES83" s="294"/>
      <c r="ET83" s="257"/>
      <c r="EU83" s="257"/>
      <c r="EV83" s="257"/>
      <c r="EW83" s="257"/>
      <c r="EX83" s="257"/>
      <c r="EY83" s="257"/>
      <c r="EZ83" s="257"/>
      <c r="FA83" s="257"/>
      <c r="FB83" s="257"/>
      <c r="FC83" s="257"/>
      <c r="FD83" s="257"/>
      <c r="FE83" s="258"/>
    </row>
    <row r="84" spans="1:161" ht="11.25">
      <c r="A84" s="295"/>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6"/>
      <c r="AY84" s="296"/>
      <c r="AZ84" s="296"/>
      <c r="BA84" s="296"/>
      <c r="BB84" s="296"/>
      <c r="BC84" s="296"/>
      <c r="BD84" s="296"/>
      <c r="BE84" s="296"/>
      <c r="BF84" s="296"/>
      <c r="BG84" s="296"/>
      <c r="BH84" s="296"/>
      <c r="BI84" s="296"/>
      <c r="BJ84" s="296"/>
      <c r="BK84" s="296"/>
      <c r="BL84" s="296"/>
      <c r="BM84" s="296"/>
      <c r="BN84" s="296"/>
      <c r="BO84" s="296"/>
      <c r="BP84" s="296"/>
      <c r="BQ84" s="296"/>
      <c r="BR84" s="296"/>
      <c r="BS84" s="296"/>
      <c r="BT84" s="296"/>
      <c r="BU84" s="296"/>
      <c r="BV84" s="296"/>
      <c r="BW84" s="296"/>
      <c r="BX84" s="288"/>
      <c r="BY84" s="289"/>
      <c r="BZ84" s="289"/>
      <c r="CA84" s="289"/>
      <c r="CB84" s="289"/>
      <c r="CC84" s="289"/>
      <c r="CD84" s="289"/>
      <c r="CE84" s="297"/>
      <c r="CF84" s="298"/>
      <c r="CG84" s="289"/>
      <c r="CH84" s="289"/>
      <c r="CI84" s="289"/>
      <c r="CJ84" s="289"/>
      <c r="CK84" s="289"/>
      <c r="CL84" s="289"/>
      <c r="CM84" s="289"/>
      <c r="CN84" s="289"/>
      <c r="CO84" s="289"/>
      <c r="CP84" s="289"/>
      <c r="CQ84" s="289"/>
      <c r="CR84" s="297"/>
      <c r="CS84" s="298" t="s">
        <v>464</v>
      </c>
      <c r="CT84" s="289"/>
      <c r="CU84" s="289"/>
      <c r="CV84" s="289"/>
      <c r="CW84" s="289"/>
      <c r="CX84" s="289"/>
      <c r="CY84" s="289"/>
      <c r="CZ84" s="289"/>
      <c r="DA84" s="289"/>
      <c r="DB84" s="289"/>
      <c r="DC84" s="289"/>
      <c r="DD84" s="289"/>
      <c r="DE84" s="297"/>
      <c r="DF84" s="291">
        <v>359132</v>
      </c>
      <c r="DG84" s="292"/>
      <c r="DH84" s="292"/>
      <c r="DI84" s="292"/>
      <c r="DJ84" s="292"/>
      <c r="DK84" s="292"/>
      <c r="DL84" s="292"/>
      <c r="DM84" s="292"/>
      <c r="DN84" s="292"/>
      <c r="DO84" s="292"/>
      <c r="DP84" s="292"/>
      <c r="DQ84" s="292"/>
      <c r="DR84" s="293"/>
      <c r="DS84" s="291">
        <v>336257</v>
      </c>
      <c r="DT84" s="292"/>
      <c r="DU84" s="292"/>
      <c r="DV84" s="292"/>
      <c r="DW84" s="292"/>
      <c r="DX84" s="292"/>
      <c r="DY84" s="292"/>
      <c r="DZ84" s="292"/>
      <c r="EA84" s="292"/>
      <c r="EB84" s="292"/>
      <c r="EC84" s="292"/>
      <c r="ED84" s="292"/>
      <c r="EE84" s="293"/>
      <c r="EF84" s="291">
        <v>336257</v>
      </c>
      <c r="EG84" s="292"/>
      <c r="EH84" s="292"/>
      <c r="EI84" s="292"/>
      <c r="EJ84" s="292"/>
      <c r="EK84" s="292"/>
      <c r="EL84" s="292"/>
      <c r="EM84" s="292"/>
      <c r="EN84" s="292"/>
      <c r="EO84" s="292"/>
      <c r="EP84" s="292"/>
      <c r="EQ84" s="292"/>
      <c r="ER84" s="293"/>
      <c r="ES84" s="294"/>
      <c r="ET84" s="257"/>
      <c r="EU84" s="257"/>
      <c r="EV84" s="257"/>
      <c r="EW84" s="257"/>
      <c r="EX84" s="257"/>
      <c r="EY84" s="257"/>
      <c r="EZ84" s="257"/>
      <c r="FA84" s="257"/>
      <c r="FB84" s="257"/>
      <c r="FC84" s="257"/>
      <c r="FD84" s="257"/>
      <c r="FE84" s="258"/>
    </row>
    <row r="85" spans="1:161" ht="11.25">
      <c r="A85" s="295"/>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c r="BJ85" s="296"/>
      <c r="BK85" s="296"/>
      <c r="BL85" s="296"/>
      <c r="BM85" s="296"/>
      <c r="BN85" s="296"/>
      <c r="BO85" s="296"/>
      <c r="BP85" s="296"/>
      <c r="BQ85" s="296"/>
      <c r="BR85" s="296"/>
      <c r="BS85" s="296"/>
      <c r="BT85" s="296"/>
      <c r="BU85" s="296"/>
      <c r="BV85" s="296"/>
      <c r="BW85" s="296"/>
      <c r="BX85" s="288"/>
      <c r="BY85" s="289"/>
      <c r="BZ85" s="289"/>
      <c r="CA85" s="289"/>
      <c r="CB85" s="289"/>
      <c r="CC85" s="289"/>
      <c r="CD85" s="289"/>
      <c r="CE85" s="297"/>
      <c r="CF85" s="298"/>
      <c r="CG85" s="289"/>
      <c r="CH85" s="289"/>
      <c r="CI85" s="289"/>
      <c r="CJ85" s="289"/>
      <c r="CK85" s="289"/>
      <c r="CL85" s="289"/>
      <c r="CM85" s="289"/>
      <c r="CN85" s="289"/>
      <c r="CO85" s="289"/>
      <c r="CP85" s="289"/>
      <c r="CQ85" s="289"/>
      <c r="CR85" s="297"/>
      <c r="CS85" s="298" t="s">
        <v>465</v>
      </c>
      <c r="CT85" s="289"/>
      <c r="CU85" s="289"/>
      <c r="CV85" s="289"/>
      <c r="CW85" s="289"/>
      <c r="CX85" s="289"/>
      <c r="CY85" s="289"/>
      <c r="CZ85" s="289"/>
      <c r="DA85" s="289"/>
      <c r="DB85" s="289"/>
      <c r="DC85" s="289"/>
      <c r="DD85" s="289"/>
      <c r="DE85" s="297"/>
      <c r="DF85" s="291">
        <v>251626</v>
      </c>
      <c r="DG85" s="292"/>
      <c r="DH85" s="292"/>
      <c r="DI85" s="292"/>
      <c r="DJ85" s="292"/>
      <c r="DK85" s="292"/>
      <c r="DL85" s="292"/>
      <c r="DM85" s="292"/>
      <c r="DN85" s="292"/>
      <c r="DO85" s="292"/>
      <c r="DP85" s="292"/>
      <c r="DQ85" s="292"/>
      <c r="DR85" s="293"/>
      <c r="DS85" s="291">
        <v>274501</v>
      </c>
      <c r="DT85" s="292"/>
      <c r="DU85" s="292"/>
      <c r="DV85" s="292"/>
      <c r="DW85" s="292"/>
      <c r="DX85" s="292"/>
      <c r="DY85" s="292"/>
      <c r="DZ85" s="292"/>
      <c r="EA85" s="292"/>
      <c r="EB85" s="292"/>
      <c r="EC85" s="292"/>
      <c r="ED85" s="292"/>
      <c r="EE85" s="293"/>
      <c r="EF85" s="291">
        <v>274501</v>
      </c>
      <c r="EG85" s="292"/>
      <c r="EH85" s="292"/>
      <c r="EI85" s="292"/>
      <c r="EJ85" s="292"/>
      <c r="EK85" s="292"/>
      <c r="EL85" s="292"/>
      <c r="EM85" s="292"/>
      <c r="EN85" s="292"/>
      <c r="EO85" s="292"/>
      <c r="EP85" s="292"/>
      <c r="EQ85" s="292"/>
      <c r="ER85" s="293"/>
      <c r="ES85" s="294"/>
      <c r="ET85" s="257"/>
      <c r="EU85" s="257"/>
      <c r="EV85" s="257"/>
      <c r="EW85" s="257"/>
      <c r="EX85" s="257"/>
      <c r="EY85" s="257"/>
      <c r="EZ85" s="257"/>
      <c r="FA85" s="257"/>
      <c r="FB85" s="257"/>
      <c r="FC85" s="257"/>
      <c r="FD85" s="257"/>
      <c r="FE85" s="258"/>
    </row>
    <row r="86" spans="1:161" ht="11.25">
      <c r="A86" s="295"/>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88"/>
      <c r="BY86" s="289"/>
      <c r="BZ86" s="289"/>
      <c r="CA86" s="289"/>
      <c r="CB86" s="289"/>
      <c r="CC86" s="289"/>
      <c r="CD86" s="289"/>
      <c r="CE86" s="297"/>
      <c r="CF86" s="298"/>
      <c r="CG86" s="289"/>
      <c r="CH86" s="289"/>
      <c r="CI86" s="289"/>
      <c r="CJ86" s="289"/>
      <c r="CK86" s="289"/>
      <c r="CL86" s="289"/>
      <c r="CM86" s="289"/>
      <c r="CN86" s="289"/>
      <c r="CO86" s="289"/>
      <c r="CP86" s="289"/>
      <c r="CQ86" s="289"/>
      <c r="CR86" s="297"/>
      <c r="CS86" s="298" t="s">
        <v>305</v>
      </c>
      <c r="CT86" s="289"/>
      <c r="CU86" s="289"/>
      <c r="CV86" s="289"/>
      <c r="CW86" s="289"/>
      <c r="CX86" s="289"/>
      <c r="CY86" s="289"/>
      <c r="CZ86" s="289"/>
      <c r="DA86" s="289"/>
      <c r="DB86" s="289"/>
      <c r="DC86" s="289"/>
      <c r="DD86" s="289"/>
      <c r="DE86" s="297"/>
      <c r="DF86" s="291"/>
      <c r="DG86" s="292"/>
      <c r="DH86" s="292"/>
      <c r="DI86" s="292"/>
      <c r="DJ86" s="292"/>
      <c r="DK86" s="292"/>
      <c r="DL86" s="292"/>
      <c r="DM86" s="292"/>
      <c r="DN86" s="292"/>
      <c r="DO86" s="292"/>
      <c r="DP86" s="292"/>
      <c r="DQ86" s="292"/>
      <c r="DR86" s="293"/>
      <c r="DS86" s="291"/>
      <c r="DT86" s="292"/>
      <c r="DU86" s="292"/>
      <c r="DV86" s="292"/>
      <c r="DW86" s="292"/>
      <c r="DX86" s="292"/>
      <c r="DY86" s="292"/>
      <c r="DZ86" s="292"/>
      <c r="EA86" s="292"/>
      <c r="EB86" s="292"/>
      <c r="EC86" s="292"/>
      <c r="ED86" s="292"/>
      <c r="EE86" s="293"/>
      <c r="EF86" s="291"/>
      <c r="EG86" s="292"/>
      <c r="EH86" s="292"/>
      <c r="EI86" s="292"/>
      <c r="EJ86" s="292"/>
      <c r="EK86" s="292"/>
      <c r="EL86" s="292"/>
      <c r="EM86" s="292"/>
      <c r="EN86" s="292"/>
      <c r="EO86" s="292"/>
      <c r="EP86" s="292"/>
      <c r="EQ86" s="292"/>
      <c r="ER86" s="293"/>
      <c r="ES86" s="294"/>
      <c r="ET86" s="257"/>
      <c r="EU86" s="257"/>
      <c r="EV86" s="257"/>
      <c r="EW86" s="257"/>
      <c r="EX86" s="257"/>
      <c r="EY86" s="257"/>
      <c r="EZ86" s="257"/>
      <c r="FA86" s="257"/>
      <c r="FB86" s="257"/>
      <c r="FC86" s="257"/>
      <c r="FD86" s="257"/>
      <c r="FE86" s="258"/>
    </row>
    <row r="87" spans="1:161" ht="11.25">
      <c r="A87" s="295"/>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88"/>
      <c r="BY87" s="289"/>
      <c r="BZ87" s="289"/>
      <c r="CA87" s="289"/>
      <c r="CB87" s="289"/>
      <c r="CC87" s="289"/>
      <c r="CD87" s="289"/>
      <c r="CE87" s="297"/>
      <c r="CF87" s="298"/>
      <c r="CG87" s="289"/>
      <c r="CH87" s="289"/>
      <c r="CI87" s="289"/>
      <c r="CJ87" s="289"/>
      <c r="CK87" s="289"/>
      <c r="CL87" s="289"/>
      <c r="CM87" s="289"/>
      <c r="CN87" s="289"/>
      <c r="CO87" s="289"/>
      <c r="CP87" s="289"/>
      <c r="CQ87" s="289"/>
      <c r="CR87" s="297"/>
      <c r="CS87" s="298" t="s">
        <v>306</v>
      </c>
      <c r="CT87" s="289"/>
      <c r="CU87" s="289"/>
      <c r="CV87" s="289"/>
      <c r="CW87" s="289"/>
      <c r="CX87" s="289"/>
      <c r="CY87" s="289"/>
      <c r="CZ87" s="289"/>
      <c r="DA87" s="289"/>
      <c r="DB87" s="289"/>
      <c r="DC87" s="289"/>
      <c r="DD87" s="289"/>
      <c r="DE87" s="297"/>
      <c r="DF87" s="291">
        <v>6978510</v>
      </c>
      <c r="DG87" s="292"/>
      <c r="DH87" s="292"/>
      <c r="DI87" s="292"/>
      <c r="DJ87" s="292"/>
      <c r="DK87" s="292"/>
      <c r="DL87" s="292"/>
      <c r="DM87" s="292"/>
      <c r="DN87" s="292"/>
      <c r="DO87" s="292"/>
      <c r="DP87" s="292"/>
      <c r="DQ87" s="292"/>
      <c r="DR87" s="293"/>
      <c r="DS87" s="291">
        <v>7927043</v>
      </c>
      <c r="DT87" s="292"/>
      <c r="DU87" s="292"/>
      <c r="DV87" s="292"/>
      <c r="DW87" s="292"/>
      <c r="DX87" s="292"/>
      <c r="DY87" s="292"/>
      <c r="DZ87" s="292"/>
      <c r="EA87" s="292"/>
      <c r="EB87" s="292"/>
      <c r="EC87" s="292"/>
      <c r="ED87" s="292"/>
      <c r="EE87" s="293"/>
      <c r="EF87" s="291">
        <v>8026264</v>
      </c>
      <c r="EG87" s="292"/>
      <c r="EH87" s="292"/>
      <c r="EI87" s="292"/>
      <c r="EJ87" s="292"/>
      <c r="EK87" s="292"/>
      <c r="EL87" s="292"/>
      <c r="EM87" s="292"/>
      <c r="EN87" s="292"/>
      <c r="EO87" s="292"/>
      <c r="EP87" s="292"/>
      <c r="EQ87" s="292"/>
      <c r="ER87" s="293"/>
      <c r="ES87" s="294"/>
      <c r="ET87" s="257"/>
      <c r="EU87" s="257"/>
      <c r="EV87" s="257"/>
      <c r="EW87" s="257"/>
      <c r="EX87" s="257"/>
      <c r="EY87" s="257"/>
      <c r="EZ87" s="257"/>
      <c r="FA87" s="257"/>
      <c r="FB87" s="257"/>
      <c r="FC87" s="257"/>
      <c r="FD87" s="257"/>
      <c r="FE87" s="258"/>
    </row>
    <row r="88" spans="1:161" ht="11.25">
      <c r="A88" s="295"/>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c r="AR88" s="296"/>
      <c r="AS88" s="296"/>
      <c r="AT88" s="296"/>
      <c r="AU88" s="296"/>
      <c r="AV88" s="296"/>
      <c r="AW88" s="296"/>
      <c r="AX88" s="296"/>
      <c r="AY88" s="296"/>
      <c r="AZ88" s="296"/>
      <c r="BA88" s="296"/>
      <c r="BB88" s="296"/>
      <c r="BC88" s="296"/>
      <c r="BD88" s="296"/>
      <c r="BE88" s="296"/>
      <c r="BF88" s="296"/>
      <c r="BG88" s="296"/>
      <c r="BH88" s="296"/>
      <c r="BI88" s="296"/>
      <c r="BJ88" s="296"/>
      <c r="BK88" s="296"/>
      <c r="BL88" s="296"/>
      <c r="BM88" s="296"/>
      <c r="BN88" s="296"/>
      <c r="BO88" s="296"/>
      <c r="BP88" s="296"/>
      <c r="BQ88" s="296"/>
      <c r="BR88" s="296"/>
      <c r="BS88" s="296"/>
      <c r="BT88" s="296"/>
      <c r="BU88" s="296"/>
      <c r="BV88" s="296"/>
      <c r="BW88" s="296"/>
      <c r="BX88" s="288"/>
      <c r="BY88" s="289"/>
      <c r="BZ88" s="289"/>
      <c r="CA88" s="289"/>
      <c r="CB88" s="289"/>
      <c r="CC88" s="289"/>
      <c r="CD88" s="289"/>
      <c r="CE88" s="297"/>
      <c r="CF88" s="298"/>
      <c r="CG88" s="289"/>
      <c r="CH88" s="289"/>
      <c r="CI88" s="289"/>
      <c r="CJ88" s="289"/>
      <c r="CK88" s="289"/>
      <c r="CL88" s="289"/>
      <c r="CM88" s="289"/>
      <c r="CN88" s="289"/>
      <c r="CO88" s="289"/>
      <c r="CP88" s="289"/>
      <c r="CQ88" s="289"/>
      <c r="CR88" s="297"/>
      <c r="CS88" s="298" t="s">
        <v>307</v>
      </c>
      <c r="CT88" s="289"/>
      <c r="CU88" s="289"/>
      <c r="CV88" s="289"/>
      <c r="CW88" s="289"/>
      <c r="CX88" s="289"/>
      <c r="CY88" s="289"/>
      <c r="CZ88" s="289"/>
      <c r="DA88" s="289"/>
      <c r="DB88" s="289"/>
      <c r="DC88" s="289"/>
      <c r="DD88" s="289"/>
      <c r="DE88" s="297"/>
      <c r="DF88" s="291"/>
      <c r="DG88" s="292"/>
      <c r="DH88" s="292"/>
      <c r="DI88" s="292"/>
      <c r="DJ88" s="292"/>
      <c r="DK88" s="292"/>
      <c r="DL88" s="292"/>
      <c r="DM88" s="292"/>
      <c r="DN88" s="292"/>
      <c r="DO88" s="292"/>
      <c r="DP88" s="292"/>
      <c r="DQ88" s="292"/>
      <c r="DR88" s="293"/>
      <c r="DS88" s="291"/>
      <c r="DT88" s="292"/>
      <c r="DU88" s="292"/>
      <c r="DV88" s="292"/>
      <c r="DW88" s="292"/>
      <c r="DX88" s="292"/>
      <c r="DY88" s="292"/>
      <c r="DZ88" s="292"/>
      <c r="EA88" s="292"/>
      <c r="EB88" s="292"/>
      <c r="EC88" s="292"/>
      <c r="ED88" s="292"/>
      <c r="EE88" s="293"/>
      <c r="EF88" s="291"/>
      <c r="EG88" s="292"/>
      <c r="EH88" s="292"/>
      <c r="EI88" s="292"/>
      <c r="EJ88" s="292"/>
      <c r="EK88" s="292"/>
      <c r="EL88" s="292"/>
      <c r="EM88" s="292"/>
      <c r="EN88" s="292"/>
      <c r="EO88" s="292"/>
      <c r="EP88" s="292"/>
      <c r="EQ88" s="292"/>
      <c r="ER88" s="293"/>
      <c r="ES88" s="294"/>
      <c r="ET88" s="257"/>
      <c r="EU88" s="257"/>
      <c r="EV88" s="257"/>
      <c r="EW88" s="257"/>
      <c r="EX88" s="257"/>
      <c r="EY88" s="257"/>
      <c r="EZ88" s="257"/>
      <c r="FA88" s="257"/>
      <c r="FB88" s="257"/>
      <c r="FC88" s="257"/>
      <c r="FD88" s="257"/>
      <c r="FE88" s="258"/>
    </row>
    <row r="89" spans="1:161" ht="11.25">
      <c r="A89" s="295"/>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6"/>
      <c r="AZ89" s="296"/>
      <c r="BA89" s="296"/>
      <c r="BB89" s="296"/>
      <c r="BC89" s="296"/>
      <c r="BD89" s="296"/>
      <c r="BE89" s="296"/>
      <c r="BF89" s="296"/>
      <c r="BG89" s="296"/>
      <c r="BH89" s="296"/>
      <c r="BI89" s="296"/>
      <c r="BJ89" s="296"/>
      <c r="BK89" s="296"/>
      <c r="BL89" s="296"/>
      <c r="BM89" s="296"/>
      <c r="BN89" s="296"/>
      <c r="BO89" s="296"/>
      <c r="BP89" s="296"/>
      <c r="BQ89" s="296"/>
      <c r="BR89" s="296"/>
      <c r="BS89" s="296"/>
      <c r="BT89" s="296"/>
      <c r="BU89" s="296"/>
      <c r="BV89" s="296"/>
      <c r="BW89" s="296"/>
      <c r="BX89" s="288"/>
      <c r="BY89" s="289"/>
      <c r="BZ89" s="289"/>
      <c r="CA89" s="289"/>
      <c r="CB89" s="289"/>
      <c r="CC89" s="289"/>
      <c r="CD89" s="289"/>
      <c r="CE89" s="297"/>
      <c r="CF89" s="298"/>
      <c r="CG89" s="289"/>
      <c r="CH89" s="289"/>
      <c r="CI89" s="289"/>
      <c r="CJ89" s="289"/>
      <c r="CK89" s="289"/>
      <c r="CL89" s="289"/>
      <c r="CM89" s="289"/>
      <c r="CN89" s="289"/>
      <c r="CO89" s="289"/>
      <c r="CP89" s="289"/>
      <c r="CQ89" s="289"/>
      <c r="CR89" s="297"/>
      <c r="CS89" s="298"/>
      <c r="CT89" s="289"/>
      <c r="CU89" s="289"/>
      <c r="CV89" s="289"/>
      <c r="CW89" s="289"/>
      <c r="CX89" s="289"/>
      <c r="CY89" s="289"/>
      <c r="CZ89" s="289"/>
      <c r="DA89" s="289"/>
      <c r="DB89" s="289"/>
      <c r="DC89" s="289"/>
      <c r="DD89" s="289"/>
      <c r="DE89" s="297"/>
      <c r="DF89" s="291"/>
      <c r="DG89" s="292"/>
      <c r="DH89" s="292"/>
      <c r="DI89" s="292"/>
      <c r="DJ89" s="292"/>
      <c r="DK89" s="292"/>
      <c r="DL89" s="292"/>
      <c r="DM89" s="292"/>
      <c r="DN89" s="292"/>
      <c r="DO89" s="292"/>
      <c r="DP89" s="292"/>
      <c r="DQ89" s="292"/>
      <c r="DR89" s="293"/>
      <c r="DS89" s="291"/>
      <c r="DT89" s="292"/>
      <c r="DU89" s="292"/>
      <c r="DV89" s="292"/>
      <c r="DW89" s="292"/>
      <c r="DX89" s="292"/>
      <c r="DY89" s="292"/>
      <c r="DZ89" s="292"/>
      <c r="EA89" s="292"/>
      <c r="EB89" s="292"/>
      <c r="EC89" s="292"/>
      <c r="ED89" s="292"/>
      <c r="EE89" s="293"/>
      <c r="EF89" s="291"/>
      <c r="EG89" s="292"/>
      <c r="EH89" s="292"/>
      <c r="EI89" s="292"/>
      <c r="EJ89" s="292"/>
      <c r="EK89" s="292"/>
      <c r="EL89" s="292"/>
      <c r="EM89" s="292"/>
      <c r="EN89" s="292"/>
      <c r="EO89" s="292"/>
      <c r="EP89" s="292"/>
      <c r="EQ89" s="292"/>
      <c r="ER89" s="293"/>
      <c r="ES89" s="294"/>
      <c r="ET89" s="257"/>
      <c r="EU89" s="257"/>
      <c r="EV89" s="257"/>
      <c r="EW89" s="257"/>
      <c r="EX89" s="257"/>
      <c r="EY89" s="257"/>
      <c r="EZ89" s="257"/>
      <c r="FA89" s="257"/>
      <c r="FB89" s="257"/>
      <c r="FC89" s="257"/>
      <c r="FD89" s="257"/>
      <c r="FE89" s="258"/>
    </row>
    <row r="90" spans="1:161" ht="11.25">
      <c r="A90" s="295"/>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6"/>
      <c r="AU90" s="296"/>
      <c r="AV90" s="296"/>
      <c r="AW90" s="296"/>
      <c r="AX90" s="296"/>
      <c r="AY90" s="296"/>
      <c r="AZ90" s="296"/>
      <c r="BA90" s="296"/>
      <c r="BB90" s="296"/>
      <c r="BC90" s="296"/>
      <c r="BD90" s="296"/>
      <c r="BE90" s="296"/>
      <c r="BF90" s="296"/>
      <c r="BG90" s="296"/>
      <c r="BH90" s="296"/>
      <c r="BI90" s="296"/>
      <c r="BJ90" s="296"/>
      <c r="BK90" s="296"/>
      <c r="BL90" s="296"/>
      <c r="BM90" s="296"/>
      <c r="BN90" s="296"/>
      <c r="BO90" s="296"/>
      <c r="BP90" s="296"/>
      <c r="BQ90" s="296"/>
      <c r="BR90" s="296"/>
      <c r="BS90" s="296"/>
      <c r="BT90" s="296"/>
      <c r="BU90" s="296"/>
      <c r="BV90" s="296"/>
      <c r="BW90" s="296"/>
      <c r="BX90" s="288"/>
      <c r="BY90" s="289"/>
      <c r="BZ90" s="289"/>
      <c r="CA90" s="289"/>
      <c r="CB90" s="289"/>
      <c r="CC90" s="289"/>
      <c r="CD90" s="289"/>
      <c r="CE90" s="297"/>
      <c r="CF90" s="298"/>
      <c r="CG90" s="289"/>
      <c r="CH90" s="289"/>
      <c r="CI90" s="289"/>
      <c r="CJ90" s="289"/>
      <c r="CK90" s="289"/>
      <c r="CL90" s="289"/>
      <c r="CM90" s="289"/>
      <c r="CN90" s="289"/>
      <c r="CO90" s="289"/>
      <c r="CP90" s="289"/>
      <c r="CQ90" s="289"/>
      <c r="CR90" s="297"/>
      <c r="CS90" s="298"/>
      <c r="CT90" s="289"/>
      <c r="CU90" s="289"/>
      <c r="CV90" s="289"/>
      <c r="CW90" s="289"/>
      <c r="CX90" s="289"/>
      <c r="CY90" s="289"/>
      <c r="CZ90" s="289"/>
      <c r="DA90" s="289"/>
      <c r="DB90" s="289"/>
      <c r="DC90" s="289"/>
      <c r="DD90" s="289"/>
      <c r="DE90" s="297"/>
      <c r="DF90" s="291"/>
      <c r="DG90" s="292"/>
      <c r="DH90" s="292"/>
      <c r="DI90" s="292"/>
      <c r="DJ90" s="292"/>
      <c r="DK90" s="292"/>
      <c r="DL90" s="292"/>
      <c r="DM90" s="292"/>
      <c r="DN90" s="292"/>
      <c r="DO90" s="292"/>
      <c r="DP90" s="292"/>
      <c r="DQ90" s="292"/>
      <c r="DR90" s="293"/>
      <c r="DS90" s="291"/>
      <c r="DT90" s="292"/>
      <c r="DU90" s="292"/>
      <c r="DV90" s="292"/>
      <c r="DW90" s="292"/>
      <c r="DX90" s="292"/>
      <c r="DY90" s="292"/>
      <c r="DZ90" s="292"/>
      <c r="EA90" s="292"/>
      <c r="EB90" s="292"/>
      <c r="EC90" s="292"/>
      <c r="ED90" s="292"/>
      <c r="EE90" s="293"/>
      <c r="EF90" s="291"/>
      <c r="EG90" s="292"/>
      <c r="EH90" s="292"/>
      <c r="EI90" s="292"/>
      <c r="EJ90" s="292"/>
      <c r="EK90" s="292"/>
      <c r="EL90" s="292"/>
      <c r="EM90" s="292"/>
      <c r="EN90" s="292"/>
      <c r="EO90" s="292"/>
      <c r="EP90" s="292"/>
      <c r="EQ90" s="292"/>
      <c r="ER90" s="293"/>
      <c r="ES90" s="294"/>
      <c r="ET90" s="257"/>
      <c r="EU90" s="257"/>
      <c r="EV90" s="257"/>
      <c r="EW90" s="257"/>
      <c r="EX90" s="257"/>
      <c r="EY90" s="257"/>
      <c r="EZ90" s="257"/>
      <c r="FA90" s="257"/>
      <c r="FB90" s="257"/>
      <c r="FC90" s="257"/>
      <c r="FD90" s="257"/>
      <c r="FE90" s="258"/>
    </row>
    <row r="91" spans="1:161" s="8" customFormat="1" ht="11.25" customHeight="1">
      <c r="A91" s="379" t="s">
        <v>86</v>
      </c>
      <c r="B91" s="379"/>
      <c r="C91" s="379"/>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79"/>
      <c r="BN91" s="379"/>
      <c r="BO91" s="379"/>
      <c r="BP91" s="379"/>
      <c r="BQ91" s="379"/>
      <c r="BR91" s="379"/>
      <c r="BS91" s="379"/>
      <c r="BT91" s="379"/>
      <c r="BU91" s="379"/>
      <c r="BV91" s="379"/>
      <c r="BW91" s="380"/>
      <c r="BX91" s="381" t="s">
        <v>87</v>
      </c>
      <c r="BY91" s="382"/>
      <c r="BZ91" s="382"/>
      <c r="CA91" s="382"/>
      <c r="CB91" s="382"/>
      <c r="CC91" s="382"/>
      <c r="CD91" s="382"/>
      <c r="CE91" s="383"/>
      <c r="CF91" s="384" t="s">
        <v>83</v>
      </c>
      <c r="CG91" s="382"/>
      <c r="CH91" s="382"/>
      <c r="CI91" s="382"/>
      <c r="CJ91" s="382"/>
      <c r="CK91" s="382"/>
      <c r="CL91" s="382"/>
      <c r="CM91" s="382"/>
      <c r="CN91" s="382"/>
      <c r="CO91" s="382"/>
      <c r="CP91" s="382"/>
      <c r="CQ91" s="382"/>
      <c r="CR91" s="383"/>
      <c r="CS91" s="384"/>
      <c r="CT91" s="382"/>
      <c r="CU91" s="382"/>
      <c r="CV91" s="382"/>
      <c r="CW91" s="382"/>
      <c r="CX91" s="382"/>
      <c r="CY91" s="382"/>
      <c r="CZ91" s="382"/>
      <c r="DA91" s="382"/>
      <c r="DB91" s="382"/>
      <c r="DC91" s="382"/>
      <c r="DD91" s="382"/>
      <c r="DE91" s="383"/>
      <c r="DF91" s="373">
        <f>DF92</f>
        <v>0</v>
      </c>
      <c r="DG91" s="374"/>
      <c r="DH91" s="374"/>
      <c r="DI91" s="374"/>
      <c r="DJ91" s="374"/>
      <c r="DK91" s="374"/>
      <c r="DL91" s="374"/>
      <c r="DM91" s="374"/>
      <c r="DN91" s="374"/>
      <c r="DO91" s="374"/>
      <c r="DP91" s="374"/>
      <c r="DQ91" s="374"/>
      <c r="DR91" s="375"/>
      <c r="DS91" s="373">
        <f>DS92</f>
        <v>0</v>
      </c>
      <c r="DT91" s="374"/>
      <c r="DU91" s="374"/>
      <c r="DV91" s="374"/>
      <c r="DW91" s="374"/>
      <c r="DX91" s="374"/>
      <c r="DY91" s="374"/>
      <c r="DZ91" s="374"/>
      <c r="EA91" s="374"/>
      <c r="EB91" s="374"/>
      <c r="EC91" s="374"/>
      <c r="ED91" s="374"/>
      <c r="EE91" s="375"/>
      <c r="EF91" s="373">
        <f>EF92</f>
        <v>0</v>
      </c>
      <c r="EG91" s="374"/>
      <c r="EH91" s="374"/>
      <c r="EI91" s="374"/>
      <c r="EJ91" s="374"/>
      <c r="EK91" s="374"/>
      <c r="EL91" s="374"/>
      <c r="EM91" s="374"/>
      <c r="EN91" s="374"/>
      <c r="EO91" s="374"/>
      <c r="EP91" s="374"/>
      <c r="EQ91" s="374"/>
      <c r="ER91" s="375"/>
      <c r="ES91" s="376" t="s">
        <v>41</v>
      </c>
      <c r="ET91" s="377"/>
      <c r="EU91" s="377"/>
      <c r="EV91" s="377"/>
      <c r="EW91" s="377"/>
      <c r="EX91" s="377"/>
      <c r="EY91" s="377"/>
      <c r="EZ91" s="377"/>
      <c r="FA91" s="377"/>
      <c r="FB91" s="377"/>
      <c r="FC91" s="377"/>
      <c r="FD91" s="377"/>
      <c r="FE91" s="378"/>
    </row>
    <row r="92" spans="1:161" ht="11.25">
      <c r="A92" s="295"/>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88"/>
      <c r="BY92" s="289"/>
      <c r="BZ92" s="289"/>
      <c r="CA92" s="289"/>
      <c r="CB92" s="289"/>
      <c r="CC92" s="289"/>
      <c r="CD92" s="289"/>
      <c r="CE92" s="297"/>
      <c r="CF92" s="298"/>
      <c r="CG92" s="289"/>
      <c r="CH92" s="289"/>
      <c r="CI92" s="289"/>
      <c r="CJ92" s="289"/>
      <c r="CK92" s="289"/>
      <c r="CL92" s="289"/>
      <c r="CM92" s="289"/>
      <c r="CN92" s="289"/>
      <c r="CO92" s="289"/>
      <c r="CP92" s="289"/>
      <c r="CQ92" s="289"/>
      <c r="CR92" s="297"/>
      <c r="CS92" s="312" t="s">
        <v>310</v>
      </c>
      <c r="CT92" s="313"/>
      <c r="CU92" s="313"/>
      <c r="CV92" s="313"/>
      <c r="CW92" s="313"/>
      <c r="CX92" s="313"/>
      <c r="CY92" s="313"/>
      <c r="CZ92" s="313"/>
      <c r="DA92" s="313"/>
      <c r="DB92" s="313"/>
      <c r="DC92" s="313"/>
      <c r="DD92" s="313"/>
      <c r="DE92" s="314"/>
      <c r="DF92" s="315">
        <f>DF93</f>
        <v>0</v>
      </c>
      <c r="DG92" s="316"/>
      <c r="DH92" s="316"/>
      <c r="DI92" s="316"/>
      <c r="DJ92" s="316"/>
      <c r="DK92" s="316"/>
      <c r="DL92" s="316"/>
      <c r="DM92" s="316"/>
      <c r="DN92" s="316"/>
      <c r="DO92" s="316"/>
      <c r="DP92" s="316"/>
      <c r="DQ92" s="316"/>
      <c r="DR92" s="317"/>
      <c r="DS92" s="315">
        <f>DS93</f>
        <v>0</v>
      </c>
      <c r="DT92" s="316"/>
      <c r="DU92" s="316"/>
      <c r="DV92" s="316"/>
      <c r="DW92" s="316"/>
      <c r="DX92" s="316"/>
      <c r="DY92" s="316"/>
      <c r="DZ92" s="316"/>
      <c r="EA92" s="316"/>
      <c r="EB92" s="316"/>
      <c r="EC92" s="316"/>
      <c r="ED92" s="316"/>
      <c r="EE92" s="317"/>
      <c r="EF92" s="315">
        <f>EF93</f>
        <v>0</v>
      </c>
      <c r="EG92" s="316"/>
      <c r="EH92" s="316"/>
      <c r="EI92" s="316"/>
      <c r="EJ92" s="316"/>
      <c r="EK92" s="316"/>
      <c r="EL92" s="316"/>
      <c r="EM92" s="316"/>
      <c r="EN92" s="316"/>
      <c r="EO92" s="316"/>
      <c r="EP92" s="316"/>
      <c r="EQ92" s="316"/>
      <c r="ER92" s="317"/>
      <c r="ES92" s="294"/>
      <c r="ET92" s="257"/>
      <c r="EU92" s="257"/>
      <c r="EV92" s="257"/>
      <c r="EW92" s="257"/>
      <c r="EX92" s="257"/>
      <c r="EY92" s="257"/>
      <c r="EZ92" s="257"/>
      <c r="FA92" s="257"/>
      <c r="FB92" s="257"/>
      <c r="FC92" s="257"/>
      <c r="FD92" s="257"/>
      <c r="FE92" s="258"/>
    </row>
    <row r="93" spans="1:161" ht="11.25">
      <c r="A93" s="295"/>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88"/>
      <c r="BY93" s="289"/>
      <c r="BZ93" s="289"/>
      <c r="CA93" s="289"/>
      <c r="CB93" s="289"/>
      <c r="CC93" s="289"/>
      <c r="CD93" s="289"/>
      <c r="CE93" s="297"/>
      <c r="CF93" s="298"/>
      <c r="CG93" s="289"/>
      <c r="CH93" s="289"/>
      <c r="CI93" s="289"/>
      <c r="CJ93" s="289"/>
      <c r="CK93" s="289"/>
      <c r="CL93" s="289"/>
      <c r="CM93" s="289"/>
      <c r="CN93" s="289"/>
      <c r="CO93" s="289"/>
      <c r="CP93" s="289"/>
      <c r="CQ93" s="289"/>
      <c r="CR93" s="297"/>
      <c r="CS93" s="298" t="s">
        <v>463</v>
      </c>
      <c r="CT93" s="289"/>
      <c r="CU93" s="289"/>
      <c r="CV93" s="289"/>
      <c r="CW93" s="289"/>
      <c r="CX93" s="289"/>
      <c r="CY93" s="289"/>
      <c r="CZ93" s="289"/>
      <c r="DA93" s="289"/>
      <c r="DB93" s="289"/>
      <c r="DC93" s="289"/>
      <c r="DD93" s="289"/>
      <c r="DE93" s="297"/>
      <c r="DF93" s="291"/>
      <c r="DG93" s="292"/>
      <c r="DH93" s="292"/>
      <c r="DI93" s="292"/>
      <c r="DJ93" s="292"/>
      <c r="DK93" s="292"/>
      <c r="DL93" s="292"/>
      <c r="DM93" s="292"/>
      <c r="DN93" s="292"/>
      <c r="DO93" s="292"/>
      <c r="DP93" s="292"/>
      <c r="DQ93" s="292"/>
      <c r="DR93" s="293"/>
      <c r="DS93" s="291"/>
      <c r="DT93" s="292"/>
      <c r="DU93" s="292"/>
      <c r="DV93" s="292"/>
      <c r="DW93" s="292"/>
      <c r="DX93" s="292"/>
      <c r="DY93" s="292"/>
      <c r="DZ93" s="292"/>
      <c r="EA93" s="292"/>
      <c r="EB93" s="292"/>
      <c r="EC93" s="292"/>
      <c r="ED93" s="292"/>
      <c r="EE93" s="293"/>
      <c r="EF93" s="291"/>
      <c r="EG93" s="292"/>
      <c r="EH93" s="292"/>
      <c r="EI93" s="292"/>
      <c r="EJ93" s="292"/>
      <c r="EK93" s="292"/>
      <c r="EL93" s="292"/>
      <c r="EM93" s="292"/>
      <c r="EN93" s="292"/>
      <c r="EO93" s="292"/>
      <c r="EP93" s="292"/>
      <c r="EQ93" s="292"/>
      <c r="ER93" s="293"/>
      <c r="ES93" s="294"/>
      <c r="ET93" s="257"/>
      <c r="EU93" s="257"/>
      <c r="EV93" s="257"/>
      <c r="EW93" s="257"/>
      <c r="EX93" s="257"/>
      <c r="EY93" s="257"/>
      <c r="EZ93" s="257"/>
      <c r="FA93" s="257"/>
      <c r="FB93" s="257"/>
      <c r="FC93" s="257"/>
      <c r="FD93" s="257"/>
      <c r="FE93" s="258"/>
    </row>
    <row r="94" spans="1:161" ht="10.5" customHeight="1">
      <c r="A94" s="370" t="s">
        <v>88</v>
      </c>
      <c r="B94" s="371"/>
      <c r="C94" s="371"/>
      <c r="D94" s="371"/>
      <c r="E94" s="371"/>
      <c r="F94" s="371"/>
      <c r="G94" s="371"/>
      <c r="H94" s="371"/>
      <c r="I94" s="371"/>
      <c r="J94" s="37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1"/>
      <c r="AZ94" s="371"/>
      <c r="BA94" s="371"/>
      <c r="BB94" s="371"/>
      <c r="BC94" s="371"/>
      <c r="BD94" s="371"/>
      <c r="BE94" s="371"/>
      <c r="BF94" s="371"/>
      <c r="BG94" s="371"/>
      <c r="BH94" s="371"/>
      <c r="BI94" s="371"/>
      <c r="BJ94" s="371"/>
      <c r="BK94" s="371"/>
      <c r="BL94" s="371"/>
      <c r="BM94" s="371"/>
      <c r="BN94" s="371"/>
      <c r="BO94" s="371"/>
      <c r="BP94" s="371"/>
      <c r="BQ94" s="371"/>
      <c r="BR94" s="371"/>
      <c r="BS94" s="371"/>
      <c r="BT94" s="371"/>
      <c r="BU94" s="371"/>
      <c r="BV94" s="371"/>
      <c r="BW94" s="371"/>
      <c r="BX94" s="362" t="s">
        <v>89</v>
      </c>
      <c r="BY94" s="350"/>
      <c r="BZ94" s="350"/>
      <c r="CA94" s="350"/>
      <c r="CB94" s="350"/>
      <c r="CC94" s="350"/>
      <c r="CD94" s="350"/>
      <c r="CE94" s="351"/>
      <c r="CF94" s="349" t="s">
        <v>90</v>
      </c>
      <c r="CG94" s="350"/>
      <c r="CH94" s="350"/>
      <c r="CI94" s="350"/>
      <c r="CJ94" s="350"/>
      <c r="CK94" s="350"/>
      <c r="CL94" s="350"/>
      <c r="CM94" s="350"/>
      <c r="CN94" s="350"/>
      <c r="CO94" s="350"/>
      <c r="CP94" s="350"/>
      <c r="CQ94" s="350"/>
      <c r="CR94" s="351"/>
      <c r="CS94" s="349"/>
      <c r="CT94" s="350"/>
      <c r="CU94" s="350"/>
      <c r="CV94" s="350"/>
      <c r="CW94" s="350"/>
      <c r="CX94" s="350"/>
      <c r="CY94" s="350"/>
      <c r="CZ94" s="350"/>
      <c r="DA94" s="350"/>
      <c r="DB94" s="350"/>
      <c r="DC94" s="350"/>
      <c r="DD94" s="350"/>
      <c r="DE94" s="351"/>
      <c r="DF94" s="352">
        <f>DF95</f>
        <v>0</v>
      </c>
      <c r="DG94" s="353"/>
      <c r="DH94" s="353"/>
      <c r="DI94" s="353"/>
      <c r="DJ94" s="353"/>
      <c r="DK94" s="353"/>
      <c r="DL94" s="353"/>
      <c r="DM94" s="353"/>
      <c r="DN94" s="353"/>
      <c r="DO94" s="353"/>
      <c r="DP94" s="353"/>
      <c r="DQ94" s="353"/>
      <c r="DR94" s="354"/>
      <c r="DS94" s="352">
        <f>DS95</f>
        <v>0</v>
      </c>
      <c r="DT94" s="353"/>
      <c r="DU94" s="353"/>
      <c r="DV94" s="353"/>
      <c r="DW94" s="353"/>
      <c r="DX94" s="353"/>
      <c r="DY94" s="353"/>
      <c r="DZ94" s="353"/>
      <c r="EA94" s="353"/>
      <c r="EB94" s="353"/>
      <c r="EC94" s="353"/>
      <c r="ED94" s="353"/>
      <c r="EE94" s="354"/>
      <c r="EF94" s="352">
        <f>EF95</f>
        <v>0</v>
      </c>
      <c r="EG94" s="353"/>
      <c r="EH94" s="353"/>
      <c r="EI94" s="353"/>
      <c r="EJ94" s="353"/>
      <c r="EK94" s="353"/>
      <c r="EL94" s="353"/>
      <c r="EM94" s="353"/>
      <c r="EN94" s="353"/>
      <c r="EO94" s="353"/>
      <c r="EP94" s="353"/>
      <c r="EQ94" s="353"/>
      <c r="ER94" s="354"/>
      <c r="ES94" s="355" t="s">
        <v>41</v>
      </c>
      <c r="ET94" s="356"/>
      <c r="EU94" s="356"/>
      <c r="EV94" s="356"/>
      <c r="EW94" s="356"/>
      <c r="EX94" s="356"/>
      <c r="EY94" s="356"/>
      <c r="EZ94" s="356"/>
      <c r="FA94" s="356"/>
      <c r="FB94" s="356"/>
      <c r="FC94" s="356"/>
      <c r="FD94" s="356"/>
      <c r="FE94" s="357"/>
    </row>
    <row r="95" spans="1:161" ht="21.75" customHeight="1">
      <c r="A95" s="295" t="s">
        <v>91</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88" t="s">
        <v>92</v>
      </c>
      <c r="BY95" s="289"/>
      <c r="BZ95" s="289"/>
      <c r="CA95" s="289"/>
      <c r="CB95" s="289"/>
      <c r="CC95" s="289"/>
      <c r="CD95" s="289"/>
      <c r="CE95" s="297"/>
      <c r="CF95" s="298" t="s">
        <v>93</v>
      </c>
      <c r="CG95" s="289"/>
      <c r="CH95" s="289"/>
      <c r="CI95" s="289"/>
      <c r="CJ95" s="289"/>
      <c r="CK95" s="289"/>
      <c r="CL95" s="289"/>
      <c r="CM95" s="289"/>
      <c r="CN95" s="289"/>
      <c r="CO95" s="289"/>
      <c r="CP95" s="289"/>
      <c r="CQ95" s="289"/>
      <c r="CR95" s="297"/>
      <c r="CS95" s="298"/>
      <c r="CT95" s="289"/>
      <c r="CU95" s="289"/>
      <c r="CV95" s="289"/>
      <c r="CW95" s="289"/>
      <c r="CX95" s="289"/>
      <c r="CY95" s="289"/>
      <c r="CZ95" s="289"/>
      <c r="DA95" s="289"/>
      <c r="DB95" s="289"/>
      <c r="DC95" s="289"/>
      <c r="DD95" s="289"/>
      <c r="DE95" s="297"/>
      <c r="DF95" s="363">
        <f>DF96</f>
        <v>0</v>
      </c>
      <c r="DG95" s="364"/>
      <c r="DH95" s="364"/>
      <c r="DI95" s="364"/>
      <c r="DJ95" s="364"/>
      <c r="DK95" s="364"/>
      <c r="DL95" s="364"/>
      <c r="DM95" s="364"/>
      <c r="DN95" s="364"/>
      <c r="DO95" s="364"/>
      <c r="DP95" s="364"/>
      <c r="DQ95" s="364"/>
      <c r="DR95" s="365"/>
      <c r="DS95" s="363">
        <f>DS96</f>
        <v>0</v>
      </c>
      <c r="DT95" s="364"/>
      <c r="DU95" s="364"/>
      <c r="DV95" s="364"/>
      <c r="DW95" s="364"/>
      <c r="DX95" s="364"/>
      <c r="DY95" s="364"/>
      <c r="DZ95" s="364"/>
      <c r="EA95" s="364"/>
      <c r="EB95" s="364"/>
      <c r="EC95" s="364"/>
      <c r="ED95" s="364"/>
      <c r="EE95" s="365"/>
      <c r="EF95" s="363">
        <f>EF96</f>
        <v>0</v>
      </c>
      <c r="EG95" s="364"/>
      <c r="EH95" s="364"/>
      <c r="EI95" s="364"/>
      <c r="EJ95" s="364"/>
      <c r="EK95" s="364"/>
      <c r="EL95" s="364"/>
      <c r="EM95" s="364"/>
      <c r="EN95" s="364"/>
      <c r="EO95" s="364"/>
      <c r="EP95" s="364"/>
      <c r="EQ95" s="364"/>
      <c r="ER95" s="365"/>
      <c r="ES95" s="294" t="s">
        <v>41</v>
      </c>
      <c r="ET95" s="257"/>
      <c r="EU95" s="257"/>
      <c r="EV95" s="257"/>
      <c r="EW95" s="257"/>
      <c r="EX95" s="257"/>
      <c r="EY95" s="257"/>
      <c r="EZ95" s="257"/>
      <c r="FA95" s="257"/>
      <c r="FB95" s="257"/>
      <c r="FC95" s="257"/>
      <c r="FD95" s="257"/>
      <c r="FE95" s="258"/>
    </row>
    <row r="96" spans="1:161" ht="33.75" customHeight="1">
      <c r="A96" s="358" t="s">
        <v>94</v>
      </c>
      <c r="B96" s="359"/>
      <c r="C96" s="359"/>
      <c r="D96" s="359"/>
      <c r="E96" s="359"/>
      <c r="F96" s="359"/>
      <c r="G96" s="359"/>
      <c r="H96" s="359"/>
      <c r="I96" s="359"/>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359"/>
      <c r="AP96" s="359"/>
      <c r="AQ96" s="359"/>
      <c r="AR96" s="359"/>
      <c r="AS96" s="359"/>
      <c r="AT96" s="359"/>
      <c r="AU96" s="359"/>
      <c r="AV96" s="359"/>
      <c r="AW96" s="359"/>
      <c r="AX96" s="359"/>
      <c r="AY96" s="359"/>
      <c r="AZ96" s="359"/>
      <c r="BA96" s="359"/>
      <c r="BB96" s="359"/>
      <c r="BC96" s="359"/>
      <c r="BD96" s="359"/>
      <c r="BE96" s="359"/>
      <c r="BF96" s="359"/>
      <c r="BG96" s="359"/>
      <c r="BH96" s="359"/>
      <c r="BI96" s="359"/>
      <c r="BJ96" s="359"/>
      <c r="BK96" s="359"/>
      <c r="BL96" s="359"/>
      <c r="BM96" s="359"/>
      <c r="BN96" s="359"/>
      <c r="BO96" s="359"/>
      <c r="BP96" s="359"/>
      <c r="BQ96" s="359"/>
      <c r="BR96" s="359"/>
      <c r="BS96" s="359"/>
      <c r="BT96" s="359"/>
      <c r="BU96" s="359"/>
      <c r="BV96" s="359"/>
      <c r="BW96" s="359"/>
      <c r="BX96" s="288" t="s">
        <v>95</v>
      </c>
      <c r="BY96" s="289"/>
      <c r="BZ96" s="289"/>
      <c r="CA96" s="289"/>
      <c r="CB96" s="289"/>
      <c r="CC96" s="289"/>
      <c r="CD96" s="289"/>
      <c r="CE96" s="297"/>
      <c r="CF96" s="298" t="s">
        <v>96</v>
      </c>
      <c r="CG96" s="289"/>
      <c r="CH96" s="289"/>
      <c r="CI96" s="289"/>
      <c r="CJ96" s="289"/>
      <c r="CK96" s="289"/>
      <c r="CL96" s="289"/>
      <c r="CM96" s="289"/>
      <c r="CN96" s="289"/>
      <c r="CO96" s="289"/>
      <c r="CP96" s="289"/>
      <c r="CQ96" s="289"/>
      <c r="CR96" s="297"/>
      <c r="CS96" s="298"/>
      <c r="CT96" s="289"/>
      <c r="CU96" s="289"/>
      <c r="CV96" s="289"/>
      <c r="CW96" s="289"/>
      <c r="CX96" s="289"/>
      <c r="CY96" s="289"/>
      <c r="CZ96" s="289"/>
      <c r="DA96" s="289"/>
      <c r="DB96" s="289"/>
      <c r="DC96" s="289"/>
      <c r="DD96" s="289"/>
      <c r="DE96" s="297"/>
      <c r="DF96" s="363">
        <f>DF97</f>
        <v>0</v>
      </c>
      <c r="DG96" s="364"/>
      <c r="DH96" s="364"/>
      <c r="DI96" s="364"/>
      <c r="DJ96" s="364"/>
      <c r="DK96" s="364"/>
      <c r="DL96" s="364"/>
      <c r="DM96" s="364"/>
      <c r="DN96" s="364"/>
      <c r="DO96" s="364"/>
      <c r="DP96" s="364"/>
      <c r="DQ96" s="364"/>
      <c r="DR96" s="365"/>
      <c r="DS96" s="363">
        <f>DS97</f>
        <v>0</v>
      </c>
      <c r="DT96" s="364"/>
      <c r="DU96" s="364"/>
      <c r="DV96" s="364"/>
      <c r="DW96" s="364"/>
      <c r="DX96" s="364"/>
      <c r="DY96" s="364"/>
      <c r="DZ96" s="364"/>
      <c r="EA96" s="364"/>
      <c r="EB96" s="364"/>
      <c r="EC96" s="364"/>
      <c r="ED96" s="364"/>
      <c r="EE96" s="365"/>
      <c r="EF96" s="363">
        <f>EF97</f>
        <v>0</v>
      </c>
      <c r="EG96" s="364"/>
      <c r="EH96" s="364"/>
      <c r="EI96" s="364"/>
      <c r="EJ96" s="364"/>
      <c r="EK96" s="364"/>
      <c r="EL96" s="364"/>
      <c r="EM96" s="364"/>
      <c r="EN96" s="364"/>
      <c r="EO96" s="364"/>
      <c r="EP96" s="364"/>
      <c r="EQ96" s="364"/>
      <c r="ER96" s="365"/>
      <c r="ES96" s="294" t="s">
        <v>41</v>
      </c>
      <c r="ET96" s="257"/>
      <c r="EU96" s="257"/>
      <c r="EV96" s="257"/>
      <c r="EW96" s="257"/>
      <c r="EX96" s="257"/>
      <c r="EY96" s="257"/>
      <c r="EZ96" s="257"/>
      <c r="FA96" s="257"/>
      <c r="FB96" s="257"/>
      <c r="FC96" s="257"/>
      <c r="FD96" s="257"/>
      <c r="FE96" s="258"/>
    </row>
    <row r="97" spans="1:161" ht="11.25">
      <c r="A97" s="295"/>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88"/>
      <c r="BY97" s="289"/>
      <c r="BZ97" s="289"/>
      <c r="CA97" s="289"/>
      <c r="CB97" s="289"/>
      <c r="CC97" s="289"/>
      <c r="CD97" s="289"/>
      <c r="CE97" s="297"/>
      <c r="CF97" s="298"/>
      <c r="CG97" s="289"/>
      <c r="CH97" s="289"/>
      <c r="CI97" s="289"/>
      <c r="CJ97" s="289"/>
      <c r="CK97" s="289"/>
      <c r="CL97" s="289"/>
      <c r="CM97" s="289"/>
      <c r="CN97" s="289"/>
      <c r="CO97" s="289"/>
      <c r="CP97" s="289"/>
      <c r="CQ97" s="289"/>
      <c r="CR97" s="297"/>
      <c r="CS97" s="312" t="s">
        <v>311</v>
      </c>
      <c r="CT97" s="313"/>
      <c r="CU97" s="313"/>
      <c r="CV97" s="313"/>
      <c r="CW97" s="313"/>
      <c r="CX97" s="313"/>
      <c r="CY97" s="313"/>
      <c r="CZ97" s="313"/>
      <c r="DA97" s="313"/>
      <c r="DB97" s="313"/>
      <c r="DC97" s="313"/>
      <c r="DD97" s="313"/>
      <c r="DE97" s="314"/>
      <c r="DF97" s="315">
        <f>DF98</f>
        <v>0</v>
      </c>
      <c r="DG97" s="316"/>
      <c r="DH97" s="316"/>
      <c r="DI97" s="316"/>
      <c r="DJ97" s="316"/>
      <c r="DK97" s="316"/>
      <c r="DL97" s="316"/>
      <c r="DM97" s="316"/>
      <c r="DN97" s="316"/>
      <c r="DO97" s="316"/>
      <c r="DP97" s="316"/>
      <c r="DQ97" s="316"/>
      <c r="DR97" s="317"/>
      <c r="DS97" s="315">
        <f>DS98</f>
        <v>0</v>
      </c>
      <c r="DT97" s="316"/>
      <c r="DU97" s="316"/>
      <c r="DV97" s="316"/>
      <c r="DW97" s="316"/>
      <c r="DX97" s="316"/>
      <c r="DY97" s="316"/>
      <c r="DZ97" s="316"/>
      <c r="EA97" s="316"/>
      <c r="EB97" s="316"/>
      <c r="EC97" s="316"/>
      <c r="ED97" s="316"/>
      <c r="EE97" s="317"/>
      <c r="EF97" s="315">
        <f>EF98</f>
        <v>0</v>
      </c>
      <c r="EG97" s="316"/>
      <c r="EH97" s="316"/>
      <c r="EI97" s="316"/>
      <c r="EJ97" s="316"/>
      <c r="EK97" s="316"/>
      <c r="EL97" s="316"/>
      <c r="EM97" s="316"/>
      <c r="EN97" s="316"/>
      <c r="EO97" s="316"/>
      <c r="EP97" s="316"/>
      <c r="EQ97" s="316"/>
      <c r="ER97" s="317"/>
      <c r="ES97" s="294"/>
      <c r="ET97" s="257"/>
      <c r="EU97" s="257"/>
      <c r="EV97" s="257"/>
      <c r="EW97" s="257"/>
      <c r="EX97" s="257"/>
      <c r="EY97" s="257"/>
      <c r="EZ97" s="257"/>
      <c r="FA97" s="257"/>
      <c r="FB97" s="257"/>
      <c r="FC97" s="257"/>
      <c r="FD97" s="257"/>
      <c r="FE97" s="258"/>
    </row>
    <row r="98" spans="1:161" ht="11.25">
      <c r="A98" s="295"/>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88"/>
      <c r="BY98" s="289"/>
      <c r="BZ98" s="289"/>
      <c r="CA98" s="289"/>
      <c r="CB98" s="289"/>
      <c r="CC98" s="289"/>
      <c r="CD98" s="289"/>
      <c r="CE98" s="297"/>
      <c r="CF98" s="298"/>
      <c r="CG98" s="289"/>
      <c r="CH98" s="289"/>
      <c r="CI98" s="289"/>
      <c r="CJ98" s="289"/>
      <c r="CK98" s="289"/>
      <c r="CL98" s="289"/>
      <c r="CM98" s="289"/>
      <c r="CN98" s="289"/>
      <c r="CO98" s="289"/>
      <c r="CP98" s="289"/>
      <c r="CQ98" s="289"/>
      <c r="CR98" s="297"/>
      <c r="CS98" s="298" t="s">
        <v>463</v>
      </c>
      <c r="CT98" s="289"/>
      <c r="CU98" s="289"/>
      <c r="CV98" s="289"/>
      <c r="CW98" s="289"/>
      <c r="CX98" s="289"/>
      <c r="CY98" s="289"/>
      <c r="CZ98" s="289"/>
      <c r="DA98" s="289"/>
      <c r="DB98" s="289"/>
      <c r="DC98" s="289"/>
      <c r="DD98" s="289"/>
      <c r="DE98" s="297"/>
      <c r="DF98" s="291"/>
      <c r="DG98" s="292"/>
      <c r="DH98" s="292"/>
      <c r="DI98" s="292"/>
      <c r="DJ98" s="292"/>
      <c r="DK98" s="292"/>
      <c r="DL98" s="292"/>
      <c r="DM98" s="292"/>
      <c r="DN98" s="292"/>
      <c r="DO98" s="292"/>
      <c r="DP98" s="292"/>
      <c r="DQ98" s="292"/>
      <c r="DR98" s="293"/>
      <c r="DS98" s="291"/>
      <c r="DT98" s="292"/>
      <c r="DU98" s="292"/>
      <c r="DV98" s="292"/>
      <c r="DW98" s="292"/>
      <c r="DX98" s="292"/>
      <c r="DY98" s="292"/>
      <c r="DZ98" s="292"/>
      <c r="EA98" s="292"/>
      <c r="EB98" s="292"/>
      <c r="EC98" s="292"/>
      <c r="ED98" s="292"/>
      <c r="EE98" s="293"/>
      <c r="EF98" s="291"/>
      <c r="EG98" s="292"/>
      <c r="EH98" s="292"/>
      <c r="EI98" s="292"/>
      <c r="EJ98" s="292"/>
      <c r="EK98" s="292"/>
      <c r="EL98" s="292"/>
      <c r="EM98" s="292"/>
      <c r="EN98" s="292"/>
      <c r="EO98" s="292"/>
      <c r="EP98" s="292"/>
      <c r="EQ98" s="292"/>
      <c r="ER98" s="293"/>
      <c r="ES98" s="294"/>
      <c r="ET98" s="257"/>
      <c r="EU98" s="257"/>
      <c r="EV98" s="257"/>
      <c r="EW98" s="257"/>
      <c r="EX98" s="257"/>
      <c r="EY98" s="257"/>
      <c r="EZ98" s="257"/>
      <c r="FA98" s="257"/>
      <c r="FB98" s="257"/>
      <c r="FC98" s="257"/>
      <c r="FD98" s="257"/>
      <c r="FE98" s="258"/>
    </row>
    <row r="99" spans="1:161" ht="10.5" customHeight="1">
      <c r="A99" s="370" t="s">
        <v>97</v>
      </c>
      <c r="B99" s="371"/>
      <c r="C99" s="371"/>
      <c r="D99" s="371"/>
      <c r="E99" s="371"/>
      <c r="F99" s="371"/>
      <c r="G99" s="371"/>
      <c r="H99" s="371"/>
      <c r="I99" s="371"/>
      <c r="J99" s="371"/>
      <c r="K99" s="371"/>
      <c r="L99" s="371"/>
      <c r="M99" s="371"/>
      <c r="N99" s="371"/>
      <c r="O99" s="371"/>
      <c r="P99" s="371"/>
      <c r="Q99" s="371"/>
      <c r="R99" s="371"/>
      <c r="S99" s="371"/>
      <c r="T99" s="371"/>
      <c r="U99" s="371"/>
      <c r="V99" s="371"/>
      <c r="W99" s="371"/>
      <c r="X99" s="371"/>
      <c r="Y99" s="371"/>
      <c r="Z99" s="371"/>
      <c r="AA99" s="371"/>
      <c r="AB99" s="371"/>
      <c r="AC99" s="371"/>
      <c r="AD99" s="371"/>
      <c r="AE99" s="371"/>
      <c r="AF99" s="371"/>
      <c r="AG99" s="371"/>
      <c r="AH99" s="371"/>
      <c r="AI99" s="371"/>
      <c r="AJ99" s="371"/>
      <c r="AK99" s="371"/>
      <c r="AL99" s="371"/>
      <c r="AM99" s="371"/>
      <c r="AN99" s="371"/>
      <c r="AO99" s="371"/>
      <c r="AP99" s="371"/>
      <c r="AQ99" s="371"/>
      <c r="AR99" s="371"/>
      <c r="AS99" s="371"/>
      <c r="AT99" s="371"/>
      <c r="AU99" s="371"/>
      <c r="AV99" s="371"/>
      <c r="AW99" s="371"/>
      <c r="AX99" s="371"/>
      <c r="AY99" s="371"/>
      <c r="AZ99" s="371"/>
      <c r="BA99" s="371"/>
      <c r="BB99" s="371"/>
      <c r="BC99" s="371"/>
      <c r="BD99" s="371"/>
      <c r="BE99" s="371"/>
      <c r="BF99" s="371"/>
      <c r="BG99" s="371"/>
      <c r="BH99" s="371"/>
      <c r="BI99" s="371"/>
      <c r="BJ99" s="371"/>
      <c r="BK99" s="371"/>
      <c r="BL99" s="371"/>
      <c r="BM99" s="371"/>
      <c r="BN99" s="371"/>
      <c r="BO99" s="371"/>
      <c r="BP99" s="371"/>
      <c r="BQ99" s="371"/>
      <c r="BR99" s="371"/>
      <c r="BS99" s="371"/>
      <c r="BT99" s="371"/>
      <c r="BU99" s="371"/>
      <c r="BV99" s="371"/>
      <c r="BW99" s="371"/>
      <c r="BX99" s="362" t="s">
        <v>98</v>
      </c>
      <c r="BY99" s="350"/>
      <c r="BZ99" s="350"/>
      <c r="CA99" s="350"/>
      <c r="CB99" s="350"/>
      <c r="CC99" s="350"/>
      <c r="CD99" s="350"/>
      <c r="CE99" s="351"/>
      <c r="CF99" s="349" t="s">
        <v>99</v>
      </c>
      <c r="CG99" s="350"/>
      <c r="CH99" s="350"/>
      <c r="CI99" s="350"/>
      <c r="CJ99" s="350"/>
      <c r="CK99" s="350"/>
      <c r="CL99" s="350"/>
      <c r="CM99" s="350"/>
      <c r="CN99" s="350"/>
      <c r="CO99" s="350"/>
      <c r="CP99" s="350"/>
      <c r="CQ99" s="350"/>
      <c r="CR99" s="351"/>
      <c r="CS99" s="349"/>
      <c r="CT99" s="350"/>
      <c r="CU99" s="350"/>
      <c r="CV99" s="350"/>
      <c r="CW99" s="350"/>
      <c r="CX99" s="350"/>
      <c r="CY99" s="350"/>
      <c r="CZ99" s="350"/>
      <c r="DA99" s="350"/>
      <c r="DB99" s="350"/>
      <c r="DC99" s="350"/>
      <c r="DD99" s="350"/>
      <c r="DE99" s="351"/>
      <c r="DF99" s="352">
        <f>DF100+DF104+DF108</f>
        <v>355230</v>
      </c>
      <c r="DG99" s="353"/>
      <c r="DH99" s="353"/>
      <c r="DI99" s="353"/>
      <c r="DJ99" s="353"/>
      <c r="DK99" s="353"/>
      <c r="DL99" s="353"/>
      <c r="DM99" s="353"/>
      <c r="DN99" s="353"/>
      <c r="DO99" s="353"/>
      <c r="DP99" s="353"/>
      <c r="DQ99" s="353"/>
      <c r="DR99" s="354"/>
      <c r="DS99" s="352">
        <f>DS100+DS104+DS108</f>
        <v>463352</v>
      </c>
      <c r="DT99" s="353"/>
      <c r="DU99" s="353"/>
      <c r="DV99" s="353"/>
      <c r="DW99" s="353"/>
      <c r="DX99" s="353"/>
      <c r="DY99" s="353"/>
      <c r="DZ99" s="353"/>
      <c r="EA99" s="353"/>
      <c r="EB99" s="353"/>
      <c r="EC99" s="353"/>
      <c r="ED99" s="353"/>
      <c r="EE99" s="354"/>
      <c r="EF99" s="352">
        <f>EF100+EF104+EF108</f>
        <v>460931</v>
      </c>
      <c r="EG99" s="353"/>
      <c r="EH99" s="353"/>
      <c r="EI99" s="353"/>
      <c r="EJ99" s="353"/>
      <c r="EK99" s="353"/>
      <c r="EL99" s="353"/>
      <c r="EM99" s="353"/>
      <c r="EN99" s="353"/>
      <c r="EO99" s="353"/>
      <c r="EP99" s="353"/>
      <c r="EQ99" s="353"/>
      <c r="ER99" s="354"/>
      <c r="ES99" s="355" t="s">
        <v>41</v>
      </c>
      <c r="ET99" s="356"/>
      <c r="EU99" s="356"/>
      <c r="EV99" s="356"/>
      <c r="EW99" s="356"/>
      <c r="EX99" s="356"/>
      <c r="EY99" s="356"/>
      <c r="EZ99" s="356"/>
      <c r="FA99" s="356"/>
      <c r="FB99" s="356"/>
      <c r="FC99" s="356"/>
      <c r="FD99" s="356"/>
      <c r="FE99" s="357"/>
    </row>
    <row r="100" spans="1:161" ht="21.75" customHeight="1">
      <c r="A100" s="295" t="s">
        <v>100</v>
      </c>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296"/>
      <c r="BJ100" s="296"/>
      <c r="BK100" s="296"/>
      <c r="BL100" s="296"/>
      <c r="BM100" s="296"/>
      <c r="BN100" s="296"/>
      <c r="BO100" s="296"/>
      <c r="BP100" s="296"/>
      <c r="BQ100" s="296"/>
      <c r="BR100" s="296"/>
      <c r="BS100" s="296"/>
      <c r="BT100" s="296"/>
      <c r="BU100" s="296"/>
      <c r="BV100" s="296"/>
      <c r="BW100" s="296"/>
      <c r="BX100" s="288" t="s">
        <v>101</v>
      </c>
      <c r="BY100" s="289"/>
      <c r="BZ100" s="289"/>
      <c r="CA100" s="289"/>
      <c r="CB100" s="289"/>
      <c r="CC100" s="289"/>
      <c r="CD100" s="289"/>
      <c r="CE100" s="297"/>
      <c r="CF100" s="298" t="s">
        <v>102</v>
      </c>
      <c r="CG100" s="289"/>
      <c r="CH100" s="289"/>
      <c r="CI100" s="289"/>
      <c r="CJ100" s="289"/>
      <c r="CK100" s="289"/>
      <c r="CL100" s="289"/>
      <c r="CM100" s="289"/>
      <c r="CN100" s="289"/>
      <c r="CO100" s="289"/>
      <c r="CP100" s="289"/>
      <c r="CQ100" s="289"/>
      <c r="CR100" s="297"/>
      <c r="CS100" s="298"/>
      <c r="CT100" s="289"/>
      <c r="CU100" s="289"/>
      <c r="CV100" s="289"/>
      <c r="CW100" s="289"/>
      <c r="CX100" s="289"/>
      <c r="CY100" s="289"/>
      <c r="CZ100" s="289"/>
      <c r="DA100" s="289"/>
      <c r="DB100" s="289"/>
      <c r="DC100" s="289"/>
      <c r="DD100" s="289"/>
      <c r="DE100" s="297"/>
      <c r="DF100" s="363">
        <f>DF101</f>
        <v>355230</v>
      </c>
      <c r="DG100" s="364"/>
      <c r="DH100" s="364"/>
      <c r="DI100" s="364"/>
      <c r="DJ100" s="364"/>
      <c r="DK100" s="364"/>
      <c r="DL100" s="364"/>
      <c r="DM100" s="364"/>
      <c r="DN100" s="364"/>
      <c r="DO100" s="364"/>
      <c r="DP100" s="364"/>
      <c r="DQ100" s="364"/>
      <c r="DR100" s="365"/>
      <c r="DS100" s="363">
        <f>DS101</f>
        <v>463352</v>
      </c>
      <c r="DT100" s="364"/>
      <c r="DU100" s="364"/>
      <c r="DV100" s="364"/>
      <c r="DW100" s="364"/>
      <c r="DX100" s="364"/>
      <c r="DY100" s="364"/>
      <c r="DZ100" s="364"/>
      <c r="EA100" s="364"/>
      <c r="EB100" s="364"/>
      <c r="EC100" s="364"/>
      <c r="ED100" s="364"/>
      <c r="EE100" s="365"/>
      <c r="EF100" s="363">
        <f>EF101</f>
        <v>460931</v>
      </c>
      <c r="EG100" s="364"/>
      <c r="EH100" s="364"/>
      <c r="EI100" s="364"/>
      <c r="EJ100" s="364"/>
      <c r="EK100" s="364"/>
      <c r="EL100" s="364"/>
      <c r="EM100" s="364"/>
      <c r="EN100" s="364"/>
      <c r="EO100" s="364"/>
      <c r="EP100" s="364"/>
      <c r="EQ100" s="364"/>
      <c r="ER100" s="365"/>
      <c r="ES100" s="294" t="s">
        <v>41</v>
      </c>
      <c r="ET100" s="257"/>
      <c r="EU100" s="257"/>
      <c r="EV100" s="257"/>
      <c r="EW100" s="257"/>
      <c r="EX100" s="257"/>
      <c r="EY100" s="257"/>
      <c r="EZ100" s="257"/>
      <c r="FA100" s="257"/>
      <c r="FB100" s="257"/>
      <c r="FC100" s="257"/>
      <c r="FD100" s="257"/>
      <c r="FE100" s="258"/>
    </row>
    <row r="101" spans="1:161" ht="11.25">
      <c r="A101" s="295"/>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88"/>
      <c r="BY101" s="289"/>
      <c r="BZ101" s="289"/>
      <c r="CA101" s="289"/>
      <c r="CB101" s="289"/>
      <c r="CC101" s="289"/>
      <c r="CD101" s="289"/>
      <c r="CE101" s="297"/>
      <c r="CF101" s="298"/>
      <c r="CG101" s="289"/>
      <c r="CH101" s="289"/>
      <c r="CI101" s="289"/>
      <c r="CJ101" s="289"/>
      <c r="CK101" s="289"/>
      <c r="CL101" s="289"/>
      <c r="CM101" s="289"/>
      <c r="CN101" s="289"/>
      <c r="CO101" s="289"/>
      <c r="CP101" s="289"/>
      <c r="CQ101" s="289"/>
      <c r="CR101" s="297"/>
      <c r="CS101" s="312" t="s">
        <v>312</v>
      </c>
      <c r="CT101" s="313"/>
      <c r="CU101" s="313"/>
      <c r="CV101" s="313"/>
      <c r="CW101" s="313"/>
      <c r="CX101" s="313"/>
      <c r="CY101" s="313"/>
      <c r="CZ101" s="313"/>
      <c r="DA101" s="313"/>
      <c r="DB101" s="313"/>
      <c r="DC101" s="313"/>
      <c r="DD101" s="313"/>
      <c r="DE101" s="314"/>
      <c r="DF101" s="315">
        <f>SUM(DF102:DR103)</f>
        <v>355230</v>
      </c>
      <c r="DG101" s="316"/>
      <c r="DH101" s="316"/>
      <c r="DI101" s="316"/>
      <c r="DJ101" s="316"/>
      <c r="DK101" s="316"/>
      <c r="DL101" s="316"/>
      <c r="DM101" s="316"/>
      <c r="DN101" s="316"/>
      <c r="DO101" s="316"/>
      <c r="DP101" s="316"/>
      <c r="DQ101" s="316"/>
      <c r="DR101" s="317"/>
      <c r="DS101" s="315">
        <f>SUM(DS102:EE103)</f>
        <v>463352</v>
      </c>
      <c r="DT101" s="316"/>
      <c r="DU101" s="316"/>
      <c r="DV101" s="316"/>
      <c r="DW101" s="316"/>
      <c r="DX101" s="316"/>
      <c r="DY101" s="316"/>
      <c r="DZ101" s="316"/>
      <c r="EA101" s="316"/>
      <c r="EB101" s="316"/>
      <c r="EC101" s="316"/>
      <c r="ED101" s="316"/>
      <c r="EE101" s="317"/>
      <c r="EF101" s="315">
        <f>SUM(EF102:ER103)</f>
        <v>460931</v>
      </c>
      <c r="EG101" s="316"/>
      <c r="EH101" s="316"/>
      <c r="EI101" s="316"/>
      <c r="EJ101" s="316"/>
      <c r="EK101" s="316"/>
      <c r="EL101" s="316"/>
      <c r="EM101" s="316"/>
      <c r="EN101" s="316"/>
      <c r="EO101" s="316"/>
      <c r="EP101" s="316"/>
      <c r="EQ101" s="316"/>
      <c r="ER101" s="317"/>
      <c r="ES101" s="294"/>
      <c r="ET101" s="257"/>
      <c r="EU101" s="257"/>
      <c r="EV101" s="257"/>
      <c r="EW101" s="257"/>
      <c r="EX101" s="257"/>
      <c r="EY101" s="257"/>
      <c r="EZ101" s="257"/>
      <c r="FA101" s="257"/>
      <c r="FB101" s="257"/>
      <c r="FC101" s="257"/>
      <c r="FD101" s="257"/>
      <c r="FE101" s="258"/>
    </row>
    <row r="102" spans="1:161" ht="11.25">
      <c r="A102" s="295"/>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88"/>
      <c r="BY102" s="289"/>
      <c r="BZ102" s="289"/>
      <c r="CA102" s="289"/>
      <c r="CB102" s="289"/>
      <c r="CC102" s="289"/>
      <c r="CD102" s="289"/>
      <c r="CE102" s="297"/>
      <c r="CF102" s="298"/>
      <c r="CG102" s="289"/>
      <c r="CH102" s="289"/>
      <c r="CI102" s="289"/>
      <c r="CJ102" s="289"/>
      <c r="CK102" s="289"/>
      <c r="CL102" s="289"/>
      <c r="CM102" s="289"/>
      <c r="CN102" s="289"/>
      <c r="CO102" s="289"/>
      <c r="CP102" s="289"/>
      <c r="CQ102" s="289"/>
      <c r="CR102" s="297"/>
      <c r="CS102" s="298" t="s">
        <v>303</v>
      </c>
      <c r="CT102" s="289"/>
      <c r="CU102" s="289"/>
      <c r="CV102" s="289"/>
      <c r="CW102" s="289"/>
      <c r="CX102" s="289"/>
      <c r="CY102" s="289"/>
      <c r="CZ102" s="289"/>
      <c r="DA102" s="289"/>
      <c r="DB102" s="289"/>
      <c r="DC102" s="289"/>
      <c r="DD102" s="289"/>
      <c r="DE102" s="297"/>
      <c r="DF102" s="291">
        <v>23288</v>
      </c>
      <c r="DG102" s="292"/>
      <c r="DH102" s="292"/>
      <c r="DI102" s="292"/>
      <c r="DJ102" s="292"/>
      <c r="DK102" s="292"/>
      <c r="DL102" s="292"/>
      <c r="DM102" s="292"/>
      <c r="DN102" s="292"/>
      <c r="DO102" s="292"/>
      <c r="DP102" s="292"/>
      <c r="DQ102" s="292"/>
      <c r="DR102" s="293"/>
      <c r="DS102" s="291">
        <v>23288</v>
      </c>
      <c r="DT102" s="292"/>
      <c r="DU102" s="292"/>
      <c r="DV102" s="292"/>
      <c r="DW102" s="292"/>
      <c r="DX102" s="292"/>
      <c r="DY102" s="292"/>
      <c r="DZ102" s="292"/>
      <c r="EA102" s="292"/>
      <c r="EB102" s="292"/>
      <c r="EC102" s="292"/>
      <c r="ED102" s="292"/>
      <c r="EE102" s="293"/>
      <c r="EF102" s="291">
        <v>23288</v>
      </c>
      <c r="EG102" s="292"/>
      <c r="EH102" s="292"/>
      <c r="EI102" s="292"/>
      <c r="EJ102" s="292"/>
      <c r="EK102" s="292"/>
      <c r="EL102" s="292"/>
      <c r="EM102" s="292"/>
      <c r="EN102" s="292"/>
      <c r="EO102" s="292"/>
      <c r="EP102" s="292"/>
      <c r="EQ102" s="292"/>
      <c r="ER102" s="293"/>
      <c r="ES102" s="294"/>
      <c r="ET102" s="257"/>
      <c r="EU102" s="257"/>
      <c r="EV102" s="257"/>
      <c r="EW102" s="257"/>
      <c r="EX102" s="257"/>
      <c r="EY102" s="257"/>
      <c r="EZ102" s="257"/>
      <c r="FA102" s="257"/>
      <c r="FB102" s="257"/>
      <c r="FC102" s="257"/>
      <c r="FD102" s="257"/>
      <c r="FE102" s="258"/>
    </row>
    <row r="103" spans="1:161" ht="11.25">
      <c r="A103" s="295"/>
      <c r="B103" s="296"/>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296"/>
      <c r="BC103" s="296"/>
      <c r="BD103" s="296"/>
      <c r="BE103" s="296"/>
      <c r="BF103" s="296"/>
      <c r="BG103" s="296"/>
      <c r="BH103" s="296"/>
      <c r="BI103" s="296"/>
      <c r="BJ103" s="296"/>
      <c r="BK103" s="296"/>
      <c r="BL103" s="296"/>
      <c r="BM103" s="296"/>
      <c r="BN103" s="296"/>
      <c r="BO103" s="296"/>
      <c r="BP103" s="296"/>
      <c r="BQ103" s="296"/>
      <c r="BR103" s="296"/>
      <c r="BS103" s="296"/>
      <c r="BT103" s="296"/>
      <c r="BU103" s="296"/>
      <c r="BV103" s="296"/>
      <c r="BW103" s="296"/>
      <c r="BX103" s="288"/>
      <c r="BY103" s="289"/>
      <c r="BZ103" s="289"/>
      <c r="CA103" s="289"/>
      <c r="CB103" s="289"/>
      <c r="CC103" s="289"/>
      <c r="CD103" s="289"/>
      <c r="CE103" s="297"/>
      <c r="CF103" s="298"/>
      <c r="CG103" s="289"/>
      <c r="CH103" s="289"/>
      <c r="CI103" s="289"/>
      <c r="CJ103" s="289"/>
      <c r="CK103" s="289"/>
      <c r="CL103" s="289"/>
      <c r="CM103" s="289"/>
      <c r="CN103" s="289"/>
      <c r="CO103" s="289"/>
      <c r="CP103" s="289"/>
      <c r="CQ103" s="289"/>
      <c r="CR103" s="297"/>
      <c r="CS103" s="298" t="s">
        <v>463</v>
      </c>
      <c r="CT103" s="289"/>
      <c r="CU103" s="289"/>
      <c r="CV103" s="289"/>
      <c r="CW103" s="289"/>
      <c r="CX103" s="289"/>
      <c r="CY103" s="289"/>
      <c r="CZ103" s="289"/>
      <c r="DA103" s="289"/>
      <c r="DB103" s="289"/>
      <c r="DC103" s="289"/>
      <c r="DD103" s="289"/>
      <c r="DE103" s="297"/>
      <c r="DF103" s="291">
        <v>331942</v>
      </c>
      <c r="DG103" s="292"/>
      <c r="DH103" s="292"/>
      <c r="DI103" s="292"/>
      <c r="DJ103" s="292"/>
      <c r="DK103" s="292"/>
      <c r="DL103" s="292"/>
      <c r="DM103" s="292"/>
      <c r="DN103" s="292"/>
      <c r="DO103" s="292"/>
      <c r="DP103" s="292"/>
      <c r="DQ103" s="292"/>
      <c r="DR103" s="293"/>
      <c r="DS103" s="291">
        <v>440064</v>
      </c>
      <c r="DT103" s="292"/>
      <c r="DU103" s="292"/>
      <c r="DV103" s="292"/>
      <c r="DW103" s="292"/>
      <c r="DX103" s="292"/>
      <c r="DY103" s="292"/>
      <c r="DZ103" s="292"/>
      <c r="EA103" s="292"/>
      <c r="EB103" s="292"/>
      <c r="EC103" s="292"/>
      <c r="ED103" s="292"/>
      <c r="EE103" s="293"/>
      <c r="EF103" s="291">
        <v>437643</v>
      </c>
      <c r="EG103" s="292"/>
      <c r="EH103" s="292"/>
      <c r="EI103" s="292"/>
      <c r="EJ103" s="292"/>
      <c r="EK103" s="292"/>
      <c r="EL103" s="292"/>
      <c r="EM103" s="292"/>
      <c r="EN103" s="292"/>
      <c r="EO103" s="292"/>
      <c r="EP103" s="292"/>
      <c r="EQ103" s="292"/>
      <c r="ER103" s="293"/>
      <c r="ES103" s="294"/>
      <c r="ET103" s="257"/>
      <c r="EU103" s="257"/>
      <c r="EV103" s="257"/>
      <c r="EW103" s="257"/>
      <c r="EX103" s="257"/>
      <c r="EY103" s="257"/>
      <c r="EZ103" s="257"/>
      <c r="FA103" s="257"/>
      <c r="FB103" s="257"/>
      <c r="FC103" s="257"/>
      <c r="FD103" s="257"/>
      <c r="FE103" s="258"/>
    </row>
    <row r="104" spans="1:161" ht="21.75" customHeight="1">
      <c r="A104" s="295" t="s">
        <v>103</v>
      </c>
      <c r="B104" s="295"/>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295"/>
      <c r="AW104" s="295"/>
      <c r="AX104" s="295"/>
      <c r="AY104" s="295"/>
      <c r="AZ104" s="295"/>
      <c r="BA104" s="295"/>
      <c r="BB104" s="295"/>
      <c r="BC104" s="295"/>
      <c r="BD104" s="295"/>
      <c r="BE104" s="295"/>
      <c r="BF104" s="295"/>
      <c r="BG104" s="295"/>
      <c r="BH104" s="295"/>
      <c r="BI104" s="295"/>
      <c r="BJ104" s="295"/>
      <c r="BK104" s="295"/>
      <c r="BL104" s="295"/>
      <c r="BM104" s="295"/>
      <c r="BN104" s="295"/>
      <c r="BO104" s="295"/>
      <c r="BP104" s="295"/>
      <c r="BQ104" s="295"/>
      <c r="BR104" s="295"/>
      <c r="BS104" s="295"/>
      <c r="BT104" s="295"/>
      <c r="BU104" s="295"/>
      <c r="BV104" s="295"/>
      <c r="BW104" s="318"/>
      <c r="BX104" s="288" t="s">
        <v>104</v>
      </c>
      <c r="BY104" s="289"/>
      <c r="BZ104" s="289"/>
      <c r="CA104" s="289"/>
      <c r="CB104" s="289"/>
      <c r="CC104" s="289"/>
      <c r="CD104" s="289"/>
      <c r="CE104" s="297"/>
      <c r="CF104" s="298" t="s">
        <v>105</v>
      </c>
      <c r="CG104" s="289"/>
      <c r="CH104" s="289"/>
      <c r="CI104" s="289"/>
      <c r="CJ104" s="289"/>
      <c r="CK104" s="289"/>
      <c r="CL104" s="289"/>
      <c r="CM104" s="289"/>
      <c r="CN104" s="289"/>
      <c r="CO104" s="289"/>
      <c r="CP104" s="289"/>
      <c r="CQ104" s="289"/>
      <c r="CR104" s="297"/>
      <c r="CS104" s="298"/>
      <c r="CT104" s="289"/>
      <c r="CU104" s="289"/>
      <c r="CV104" s="289"/>
      <c r="CW104" s="289"/>
      <c r="CX104" s="289"/>
      <c r="CY104" s="289"/>
      <c r="CZ104" s="289"/>
      <c r="DA104" s="289"/>
      <c r="DB104" s="289"/>
      <c r="DC104" s="289"/>
      <c r="DD104" s="289"/>
      <c r="DE104" s="297"/>
      <c r="DF104" s="363">
        <f>DF105</f>
        <v>0</v>
      </c>
      <c r="DG104" s="364"/>
      <c r="DH104" s="364"/>
      <c r="DI104" s="364"/>
      <c r="DJ104" s="364"/>
      <c r="DK104" s="364"/>
      <c r="DL104" s="364"/>
      <c r="DM104" s="364"/>
      <c r="DN104" s="364"/>
      <c r="DO104" s="364"/>
      <c r="DP104" s="364"/>
      <c r="DQ104" s="364"/>
      <c r="DR104" s="365"/>
      <c r="DS104" s="363">
        <f>DS105</f>
        <v>0</v>
      </c>
      <c r="DT104" s="364"/>
      <c r="DU104" s="364"/>
      <c r="DV104" s="364"/>
      <c r="DW104" s="364"/>
      <c r="DX104" s="364"/>
      <c r="DY104" s="364"/>
      <c r="DZ104" s="364"/>
      <c r="EA104" s="364"/>
      <c r="EB104" s="364"/>
      <c r="EC104" s="364"/>
      <c r="ED104" s="364"/>
      <c r="EE104" s="365"/>
      <c r="EF104" s="363">
        <f>EF105</f>
        <v>0</v>
      </c>
      <c r="EG104" s="364"/>
      <c r="EH104" s="364"/>
      <c r="EI104" s="364"/>
      <c r="EJ104" s="364"/>
      <c r="EK104" s="364"/>
      <c r="EL104" s="364"/>
      <c r="EM104" s="364"/>
      <c r="EN104" s="364"/>
      <c r="EO104" s="364"/>
      <c r="EP104" s="364"/>
      <c r="EQ104" s="364"/>
      <c r="ER104" s="365"/>
      <c r="ES104" s="294" t="s">
        <v>41</v>
      </c>
      <c r="ET104" s="257"/>
      <c r="EU104" s="257"/>
      <c r="EV104" s="257"/>
      <c r="EW104" s="257"/>
      <c r="EX104" s="257"/>
      <c r="EY104" s="257"/>
      <c r="EZ104" s="257"/>
      <c r="FA104" s="257"/>
      <c r="FB104" s="257"/>
      <c r="FC104" s="257"/>
      <c r="FD104" s="257"/>
      <c r="FE104" s="258"/>
    </row>
    <row r="105" spans="1:161" ht="11.25">
      <c r="A105" s="295"/>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296"/>
      <c r="BC105" s="296"/>
      <c r="BD105" s="296"/>
      <c r="BE105" s="296"/>
      <c r="BF105" s="296"/>
      <c r="BG105" s="296"/>
      <c r="BH105" s="296"/>
      <c r="BI105" s="296"/>
      <c r="BJ105" s="296"/>
      <c r="BK105" s="296"/>
      <c r="BL105" s="296"/>
      <c r="BM105" s="296"/>
      <c r="BN105" s="296"/>
      <c r="BO105" s="296"/>
      <c r="BP105" s="296"/>
      <c r="BQ105" s="296"/>
      <c r="BR105" s="296"/>
      <c r="BS105" s="296"/>
      <c r="BT105" s="296"/>
      <c r="BU105" s="296"/>
      <c r="BV105" s="296"/>
      <c r="BW105" s="296"/>
      <c r="BX105" s="288"/>
      <c r="BY105" s="289"/>
      <c r="BZ105" s="289"/>
      <c r="CA105" s="289"/>
      <c r="CB105" s="289"/>
      <c r="CC105" s="289"/>
      <c r="CD105" s="289"/>
      <c r="CE105" s="297"/>
      <c r="CF105" s="298"/>
      <c r="CG105" s="289"/>
      <c r="CH105" s="289"/>
      <c r="CI105" s="289"/>
      <c r="CJ105" s="289"/>
      <c r="CK105" s="289"/>
      <c r="CL105" s="289"/>
      <c r="CM105" s="289"/>
      <c r="CN105" s="289"/>
      <c r="CO105" s="289"/>
      <c r="CP105" s="289"/>
      <c r="CQ105" s="289"/>
      <c r="CR105" s="297"/>
      <c r="CS105" s="312" t="s">
        <v>312</v>
      </c>
      <c r="CT105" s="313"/>
      <c r="CU105" s="313"/>
      <c r="CV105" s="313"/>
      <c r="CW105" s="313"/>
      <c r="CX105" s="313"/>
      <c r="CY105" s="313"/>
      <c r="CZ105" s="313"/>
      <c r="DA105" s="313"/>
      <c r="DB105" s="313"/>
      <c r="DC105" s="313"/>
      <c r="DD105" s="313"/>
      <c r="DE105" s="314"/>
      <c r="DF105" s="315">
        <f>SUM(DF106:DR107)</f>
        <v>0</v>
      </c>
      <c r="DG105" s="316"/>
      <c r="DH105" s="316"/>
      <c r="DI105" s="316"/>
      <c r="DJ105" s="316"/>
      <c r="DK105" s="316"/>
      <c r="DL105" s="316"/>
      <c r="DM105" s="316"/>
      <c r="DN105" s="316"/>
      <c r="DO105" s="316"/>
      <c r="DP105" s="316"/>
      <c r="DQ105" s="316"/>
      <c r="DR105" s="317"/>
      <c r="DS105" s="315">
        <f>SUM(DS106:EE107)</f>
        <v>0</v>
      </c>
      <c r="DT105" s="316"/>
      <c r="DU105" s="316"/>
      <c r="DV105" s="316"/>
      <c r="DW105" s="316"/>
      <c r="DX105" s="316"/>
      <c r="DY105" s="316"/>
      <c r="DZ105" s="316"/>
      <c r="EA105" s="316"/>
      <c r="EB105" s="316"/>
      <c r="EC105" s="316"/>
      <c r="ED105" s="316"/>
      <c r="EE105" s="317"/>
      <c r="EF105" s="315">
        <f>SUM(EF106:ER107)</f>
        <v>0</v>
      </c>
      <c r="EG105" s="316"/>
      <c r="EH105" s="316"/>
      <c r="EI105" s="316"/>
      <c r="EJ105" s="316"/>
      <c r="EK105" s="316"/>
      <c r="EL105" s="316"/>
      <c r="EM105" s="316"/>
      <c r="EN105" s="316"/>
      <c r="EO105" s="316"/>
      <c r="EP105" s="316"/>
      <c r="EQ105" s="316"/>
      <c r="ER105" s="317"/>
      <c r="ES105" s="294"/>
      <c r="ET105" s="257"/>
      <c r="EU105" s="257"/>
      <c r="EV105" s="257"/>
      <c r="EW105" s="257"/>
      <c r="EX105" s="257"/>
      <c r="EY105" s="257"/>
      <c r="EZ105" s="257"/>
      <c r="FA105" s="257"/>
      <c r="FB105" s="257"/>
      <c r="FC105" s="257"/>
      <c r="FD105" s="257"/>
      <c r="FE105" s="258"/>
    </row>
    <row r="106" spans="1:161" ht="11.25">
      <c r="A106" s="295"/>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c r="BK106" s="296"/>
      <c r="BL106" s="296"/>
      <c r="BM106" s="296"/>
      <c r="BN106" s="296"/>
      <c r="BO106" s="296"/>
      <c r="BP106" s="296"/>
      <c r="BQ106" s="296"/>
      <c r="BR106" s="296"/>
      <c r="BS106" s="296"/>
      <c r="BT106" s="296"/>
      <c r="BU106" s="296"/>
      <c r="BV106" s="296"/>
      <c r="BW106" s="296"/>
      <c r="BX106" s="288"/>
      <c r="BY106" s="289"/>
      <c r="BZ106" s="289"/>
      <c r="CA106" s="289"/>
      <c r="CB106" s="289"/>
      <c r="CC106" s="289"/>
      <c r="CD106" s="289"/>
      <c r="CE106" s="297"/>
      <c r="CF106" s="298"/>
      <c r="CG106" s="289"/>
      <c r="CH106" s="289"/>
      <c r="CI106" s="289"/>
      <c r="CJ106" s="289"/>
      <c r="CK106" s="289"/>
      <c r="CL106" s="289"/>
      <c r="CM106" s="289"/>
      <c r="CN106" s="289"/>
      <c r="CO106" s="289"/>
      <c r="CP106" s="289"/>
      <c r="CQ106" s="289"/>
      <c r="CR106" s="297"/>
      <c r="CS106" s="298" t="s">
        <v>303</v>
      </c>
      <c r="CT106" s="289"/>
      <c r="CU106" s="289"/>
      <c r="CV106" s="289"/>
      <c r="CW106" s="289"/>
      <c r="CX106" s="289"/>
      <c r="CY106" s="289"/>
      <c r="CZ106" s="289"/>
      <c r="DA106" s="289"/>
      <c r="DB106" s="289"/>
      <c r="DC106" s="289"/>
      <c r="DD106" s="289"/>
      <c r="DE106" s="297"/>
      <c r="DF106" s="291"/>
      <c r="DG106" s="292"/>
      <c r="DH106" s="292"/>
      <c r="DI106" s="292"/>
      <c r="DJ106" s="292"/>
      <c r="DK106" s="292"/>
      <c r="DL106" s="292"/>
      <c r="DM106" s="292"/>
      <c r="DN106" s="292"/>
      <c r="DO106" s="292"/>
      <c r="DP106" s="292"/>
      <c r="DQ106" s="292"/>
      <c r="DR106" s="293"/>
      <c r="DS106" s="291"/>
      <c r="DT106" s="292"/>
      <c r="DU106" s="292"/>
      <c r="DV106" s="292"/>
      <c r="DW106" s="292"/>
      <c r="DX106" s="292"/>
      <c r="DY106" s="292"/>
      <c r="DZ106" s="292"/>
      <c r="EA106" s="292"/>
      <c r="EB106" s="292"/>
      <c r="EC106" s="292"/>
      <c r="ED106" s="292"/>
      <c r="EE106" s="293"/>
      <c r="EF106" s="291"/>
      <c r="EG106" s="292"/>
      <c r="EH106" s="292"/>
      <c r="EI106" s="292"/>
      <c r="EJ106" s="292"/>
      <c r="EK106" s="292"/>
      <c r="EL106" s="292"/>
      <c r="EM106" s="292"/>
      <c r="EN106" s="292"/>
      <c r="EO106" s="292"/>
      <c r="EP106" s="292"/>
      <c r="EQ106" s="292"/>
      <c r="ER106" s="293"/>
      <c r="ES106" s="294"/>
      <c r="ET106" s="257"/>
      <c r="EU106" s="257"/>
      <c r="EV106" s="257"/>
      <c r="EW106" s="257"/>
      <c r="EX106" s="257"/>
      <c r="EY106" s="257"/>
      <c r="EZ106" s="257"/>
      <c r="FA106" s="257"/>
      <c r="FB106" s="257"/>
      <c r="FC106" s="257"/>
      <c r="FD106" s="257"/>
      <c r="FE106" s="258"/>
    </row>
    <row r="107" spans="1:161" ht="11.25">
      <c r="A107" s="295"/>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296"/>
      <c r="BC107" s="296"/>
      <c r="BD107" s="296"/>
      <c r="BE107" s="296"/>
      <c r="BF107" s="296"/>
      <c r="BG107" s="296"/>
      <c r="BH107" s="296"/>
      <c r="BI107" s="296"/>
      <c r="BJ107" s="296"/>
      <c r="BK107" s="296"/>
      <c r="BL107" s="296"/>
      <c r="BM107" s="296"/>
      <c r="BN107" s="296"/>
      <c r="BO107" s="296"/>
      <c r="BP107" s="296"/>
      <c r="BQ107" s="296"/>
      <c r="BR107" s="296"/>
      <c r="BS107" s="296"/>
      <c r="BT107" s="296"/>
      <c r="BU107" s="296"/>
      <c r="BV107" s="296"/>
      <c r="BW107" s="296"/>
      <c r="BX107" s="288"/>
      <c r="BY107" s="289"/>
      <c r="BZ107" s="289"/>
      <c r="CA107" s="289"/>
      <c r="CB107" s="289"/>
      <c r="CC107" s="289"/>
      <c r="CD107" s="289"/>
      <c r="CE107" s="297"/>
      <c r="CF107" s="298"/>
      <c r="CG107" s="289"/>
      <c r="CH107" s="289"/>
      <c r="CI107" s="289"/>
      <c r="CJ107" s="289"/>
      <c r="CK107" s="289"/>
      <c r="CL107" s="289"/>
      <c r="CM107" s="289"/>
      <c r="CN107" s="289"/>
      <c r="CO107" s="289"/>
      <c r="CP107" s="289"/>
      <c r="CQ107" s="289"/>
      <c r="CR107" s="297"/>
      <c r="CS107" s="298" t="s">
        <v>304</v>
      </c>
      <c r="CT107" s="289"/>
      <c r="CU107" s="289"/>
      <c r="CV107" s="289"/>
      <c r="CW107" s="289"/>
      <c r="CX107" s="289"/>
      <c r="CY107" s="289"/>
      <c r="CZ107" s="289"/>
      <c r="DA107" s="289"/>
      <c r="DB107" s="289"/>
      <c r="DC107" s="289"/>
      <c r="DD107" s="289"/>
      <c r="DE107" s="297"/>
      <c r="DF107" s="291"/>
      <c r="DG107" s="292"/>
      <c r="DH107" s="292"/>
      <c r="DI107" s="292"/>
      <c r="DJ107" s="292"/>
      <c r="DK107" s="292"/>
      <c r="DL107" s="292"/>
      <c r="DM107" s="292"/>
      <c r="DN107" s="292"/>
      <c r="DO107" s="292"/>
      <c r="DP107" s="292"/>
      <c r="DQ107" s="292"/>
      <c r="DR107" s="293"/>
      <c r="DS107" s="291"/>
      <c r="DT107" s="292"/>
      <c r="DU107" s="292"/>
      <c r="DV107" s="292"/>
      <c r="DW107" s="292"/>
      <c r="DX107" s="292"/>
      <c r="DY107" s="292"/>
      <c r="DZ107" s="292"/>
      <c r="EA107" s="292"/>
      <c r="EB107" s="292"/>
      <c r="EC107" s="292"/>
      <c r="ED107" s="292"/>
      <c r="EE107" s="293"/>
      <c r="EF107" s="291"/>
      <c r="EG107" s="292"/>
      <c r="EH107" s="292"/>
      <c r="EI107" s="292"/>
      <c r="EJ107" s="292"/>
      <c r="EK107" s="292"/>
      <c r="EL107" s="292"/>
      <c r="EM107" s="292"/>
      <c r="EN107" s="292"/>
      <c r="EO107" s="292"/>
      <c r="EP107" s="292"/>
      <c r="EQ107" s="292"/>
      <c r="ER107" s="293"/>
      <c r="ES107" s="294"/>
      <c r="ET107" s="257"/>
      <c r="EU107" s="257"/>
      <c r="EV107" s="257"/>
      <c r="EW107" s="257"/>
      <c r="EX107" s="257"/>
      <c r="EY107" s="257"/>
      <c r="EZ107" s="257"/>
      <c r="FA107" s="257"/>
      <c r="FB107" s="257"/>
      <c r="FC107" s="257"/>
      <c r="FD107" s="257"/>
      <c r="FE107" s="258"/>
    </row>
    <row r="108" spans="1:161" ht="10.5" customHeight="1">
      <c r="A108" s="295" t="s">
        <v>106</v>
      </c>
      <c r="B108" s="295"/>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c r="AT108" s="295"/>
      <c r="AU108" s="295"/>
      <c r="AV108" s="295"/>
      <c r="AW108" s="295"/>
      <c r="AX108" s="295"/>
      <c r="AY108" s="295"/>
      <c r="AZ108" s="295"/>
      <c r="BA108" s="295"/>
      <c r="BB108" s="295"/>
      <c r="BC108" s="295"/>
      <c r="BD108" s="295"/>
      <c r="BE108" s="295"/>
      <c r="BF108" s="295"/>
      <c r="BG108" s="295"/>
      <c r="BH108" s="295"/>
      <c r="BI108" s="295"/>
      <c r="BJ108" s="295"/>
      <c r="BK108" s="295"/>
      <c r="BL108" s="295"/>
      <c r="BM108" s="295"/>
      <c r="BN108" s="295"/>
      <c r="BO108" s="295"/>
      <c r="BP108" s="295"/>
      <c r="BQ108" s="295"/>
      <c r="BR108" s="295"/>
      <c r="BS108" s="295"/>
      <c r="BT108" s="295"/>
      <c r="BU108" s="295"/>
      <c r="BV108" s="295"/>
      <c r="BW108" s="318"/>
      <c r="BX108" s="288" t="s">
        <v>107</v>
      </c>
      <c r="BY108" s="289"/>
      <c r="BZ108" s="289"/>
      <c r="CA108" s="289"/>
      <c r="CB108" s="289"/>
      <c r="CC108" s="289"/>
      <c r="CD108" s="289"/>
      <c r="CE108" s="297"/>
      <c r="CF108" s="298" t="s">
        <v>108</v>
      </c>
      <c r="CG108" s="289"/>
      <c r="CH108" s="289"/>
      <c r="CI108" s="289"/>
      <c r="CJ108" s="289"/>
      <c r="CK108" s="289"/>
      <c r="CL108" s="289"/>
      <c r="CM108" s="289"/>
      <c r="CN108" s="289"/>
      <c r="CO108" s="289"/>
      <c r="CP108" s="289"/>
      <c r="CQ108" s="289"/>
      <c r="CR108" s="297"/>
      <c r="CS108" s="298"/>
      <c r="CT108" s="289"/>
      <c r="CU108" s="289"/>
      <c r="CV108" s="289"/>
      <c r="CW108" s="289"/>
      <c r="CX108" s="289"/>
      <c r="CY108" s="289"/>
      <c r="CZ108" s="289"/>
      <c r="DA108" s="289"/>
      <c r="DB108" s="289"/>
      <c r="DC108" s="289"/>
      <c r="DD108" s="289"/>
      <c r="DE108" s="297"/>
      <c r="DF108" s="363">
        <f>DF109</f>
        <v>0</v>
      </c>
      <c r="DG108" s="364"/>
      <c r="DH108" s="364"/>
      <c r="DI108" s="364"/>
      <c r="DJ108" s="364"/>
      <c r="DK108" s="364"/>
      <c r="DL108" s="364"/>
      <c r="DM108" s="364"/>
      <c r="DN108" s="364"/>
      <c r="DO108" s="364"/>
      <c r="DP108" s="364"/>
      <c r="DQ108" s="364"/>
      <c r="DR108" s="365"/>
      <c r="DS108" s="363">
        <f>DS109</f>
        <v>0</v>
      </c>
      <c r="DT108" s="364"/>
      <c r="DU108" s="364"/>
      <c r="DV108" s="364"/>
      <c r="DW108" s="364"/>
      <c r="DX108" s="364"/>
      <c r="DY108" s="364"/>
      <c r="DZ108" s="364"/>
      <c r="EA108" s="364"/>
      <c r="EB108" s="364"/>
      <c r="EC108" s="364"/>
      <c r="ED108" s="364"/>
      <c r="EE108" s="365"/>
      <c r="EF108" s="363">
        <f>EF109</f>
        <v>0</v>
      </c>
      <c r="EG108" s="364"/>
      <c r="EH108" s="364"/>
      <c r="EI108" s="364"/>
      <c r="EJ108" s="364"/>
      <c r="EK108" s="364"/>
      <c r="EL108" s="364"/>
      <c r="EM108" s="364"/>
      <c r="EN108" s="364"/>
      <c r="EO108" s="364"/>
      <c r="EP108" s="364"/>
      <c r="EQ108" s="364"/>
      <c r="ER108" s="365"/>
      <c r="ES108" s="294" t="s">
        <v>41</v>
      </c>
      <c r="ET108" s="257"/>
      <c r="EU108" s="257"/>
      <c r="EV108" s="257"/>
      <c r="EW108" s="257"/>
      <c r="EX108" s="257"/>
      <c r="EY108" s="257"/>
      <c r="EZ108" s="257"/>
      <c r="FA108" s="257"/>
      <c r="FB108" s="257"/>
      <c r="FC108" s="257"/>
      <c r="FD108" s="257"/>
      <c r="FE108" s="258"/>
    </row>
    <row r="109" spans="1:161" ht="10.5" customHeight="1">
      <c r="A109" s="295"/>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6"/>
      <c r="BT109" s="296"/>
      <c r="BU109" s="296"/>
      <c r="BV109" s="296"/>
      <c r="BW109" s="296"/>
      <c r="BX109" s="288"/>
      <c r="BY109" s="289"/>
      <c r="BZ109" s="289"/>
      <c r="CA109" s="289"/>
      <c r="CB109" s="289"/>
      <c r="CC109" s="289"/>
      <c r="CD109" s="289"/>
      <c r="CE109" s="297"/>
      <c r="CF109" s="298"/>
      <c r="CG109" s="289"/>
      <c r="CH109" s="289"/>
      <c r="CI109" s="289"/>
      <c r="CJ109" s="289"/>
      <c r="CK109" s="289"/>
      <c r="CL109" s="289"/>
      <c r="CM109" s="289"/>
      <c r="CN109" s="289"/>
      <c r="CO109" s="289"/>
      <c r="CP109" s="289"/>
      <c r="CQ109" s="289"/>
      <c r="CR109" s="297"/>
      <c r="CS109" s="312" t="s">
        <v>312</v>
      </c>
      <c r="CT109" s="313"/>
      <c r="CU109" s="313"/>
      <c r="CV109" s="313"/>
      <c r="CW109" s="313"/>
      <c r="CX109" s="313"/>
      <c r="CY109" s="313"/>
      <c r="CZ109" s="313"/>
      <c r="DA109" s="313"/>
      <c r="DB109" s="313"/>
      <c r="DC109" s="313"/>
      <c r="DD109" s="313"/>
      <c r="DE109" s="314"/>
      <c r="DF109" s="315">
        <f>SUM(DF110:DR111)</f>
        <v>0</v>
      </c>
      <c r="DG109" s="316"/>
      <c r="DH109" s="316"/>
      <c r="DI109" s="316"/>
      <c r="DJ109" s="316"/>
      <c r="DK109" s="316"/>
      <c r="DL109" s="316"/>
      <c r="DM109" s="316"/>
      <c r="DN109" s="316"/>
      <c r="DO109" s="316"/>
      <c r="DP109" s="316"/>
      <c r="DQ109" s="316"/>
      <c r="DR109" s="317"/>
      <c r="DS109" s="315">
        <f>SUM(DS110:EE111)</f>
        <v>0</v>
      </c>
      <c r="DT109" s="316"/>
      <c r="DU109" s="316"/>
      <c r="DV109" s="316"/>
      <c r="DW109" s="316"/>
      <c r="DX109" s="316"/>
      <c r="DY109" s="316"/>
      <c r="DZ109" s="316"/>
      <c r="EA109" s="316"/>
      <c r="EB109" s="316"/>
      <c r="EC109" s="316"/>
      <c r="ED109" s="316"/>
      <c r="EE109" s="317"/>
      <c r="EF109" s="315">
        <f>SUM(EF110:ER111)</f>
        <v>0</v>
      </c>
      <c r="EG109" s="316"/>
      <c r="EH109" s="316"/>
      <c r="EI109" s="316"/>
      <c r="EJ109" s="316"/>
      <c r="EK109" s="316"/>
      <c r="EL109" s="316"/>
      <c r="EM109" s="316"/>
      <c r="EN109" s="316"/>
      <c r="EO109" s="316"/>
      <c r="EP109" s="316"/>
      <c r="EQ109" s="316"/>
      <c r="ER109" s="317"/>
      <c r="ES109" s="294"/>
      <c r="ET109" s="257"/>
      <c r="EU109" s="257"/>
      <c r="EV109" s="257"/>
      <c r="EW109" s="257"/>
      <c r="EX109" s="257"/>
      <c r="EY109" s="257"/>
      <c r="EZ109" s="257"/>
      <c r="FA109" s="257"/>
      <c r="FB109" s="257"/>
      <c r="FC109" s="257"/>
      <c r="FD109" s="257"/>
      <c r="FE109" s="258"/>
    </row>
    <row r="110" spans="1:161" ht="10.5" customHeight="1">
      <c r="A110" s="295"/>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296"/>
      <c r="BC110" s="296"/>
      <c r="BD110" s="296"/>
      <c r="BE110" s="296"/>
      <c r="BF110" s="296"/>
      <c r="BG110" s="296"/>
      <c r="BH110" s="296"/>
      <c r="BI110" s="296"/>
      <c r="BJ110" s="296"/>
      <c r="BK110" s="296"/>
      <c r="BL110" s="296"/>
      <c r="BM110" s="296"/>
      <c r="BN110" s="296"/>
      <c r="BO110" s="296"/>
      <c r="BP110" s="296"/>
      <c r="BQ110" s="296"/>
      <c r="BR110" s="296"/>
      <c r="BS110" s="296"/>
      <c r="BT110" s="296"/>
      <c r="BU110" s="296"/>
      <c r="BV110" s="296"/>
      <c r="BW110" s="296"/>
      <c r="BX110" s="288"/>
      <c r="BY110" s="289"/>
      <c r="BZ110" s="289"/>
      <c r="CA110" s="289"/>
      <c r="CB110" s="289"/>
      <c r="CC110" s="289"/>
      <c r="CD110" s="289"/>
      <c r="CE110" s="297"/>
      <c r="CF110" s="298"/>
      <c r="CG110" s="289"/>
      <c r="CH110" s="289"/>
      <c r="CI110" s="289"/>
      <c r="CJ110" s="289"/>
      <c r="CK110" s="289"/>
      <c r="CL110" s="289"/>
      <c r="CM110" s="289"/>
      <c r="CN110" s="289"/>
      <c r="CO110" s="289"/>
      <c r="CP110" s="289"/>
      <c r="CQ110" s="289"/>
      <c r="CR110" s="297"/>
      <c r="CS110" s="298" t="s">
        <v>303</v>
      </c>
      <c r="CT110" s="289"/>
      <c r="CU110" s="289"/>
      <c r="CV110" s="289"/>
      <c r="CW110" s="289"/>
      <c r="CX110" s="289"/>
      <c r="CY110" s="289"/>
      <c r="CZ110" s="289"/>
      <c r="DA110" s="289"/>
      <c r="DB110" s="289"/>
      <c r="DC110" s="289"/>
      <c r="DD110" s="289"/>
      <c r="DE110" s="297"/>
      <c r="DF110" s="291"/>
      <c r="DG110" s="292"/>
      <c r="DH110" s="292"/>
      <c r="DI110" s="292"/>
      <c r="DJ110" s="292"/>
      <c r="DK110" s="292"/>
      <c r="DL110" s="292"/>
      <c r="DM110" s="292"/>
      <c r="DN110" s="292"/>
      <c r="DO110" s="292"/>
      <c r="DP110" s="292"/>
      <c r="DQ110" s="292"/>
      <c r="DR110" s="293"/>
      <c r="DS110" s="291"/>
      <c r="DT110" s="292"/>
      <c r="DU110" s="292"/>
      <c r="DV110" s="292"/>
      <c r="DW110" s="292"/>
      <c r="DX110" s="292"/>
      <c r="DY110" s="292"/>
      <c r="DZ110" s="292"/>
      <c r="EA110" s="292"/>
      <c r="EB110" s="292"/>
      <c r="EC110" s="292"/>
      <c r="ED110" s="292"/>
      <c r="EE110" s="293"/>
      <c r="EF110" s="291"/>
      <c r="EG110" s="292"/>
      <c r="EH110" s="292"/>
      <c r="EI110" s="292"/>
      <c r="EJ110" s="292"/>
      <c r="EK110" s="292"/>
      <c r="EL110" s="292"/>
      <c r="EM110" s="292"/>
      <c r="EN110" s="292"/>
      <c r="EO110" s="292"/>
      <c r="EP110" s="292"/>
      <c r="EQ110" s="292"/>
      <c r="ER110" s="293"/>
      <c r="ES110" s="294"/>
      <c r="ET110" s="257"/>
      <c r="EU110" s="257"/>
      <c r="EV110" s="257"/>
      <c r="EW110" s="257"/>
      <c r="EX110" s="257"/>
      <c r="EY110" s="257"/>
      <c r="EZ110" s="257"/>
      <c r="FA110" s="257"/>
      <c r="FB110" s="257"/>
      <c r="FC110" s="257"/>
      <c r="FD110" s="257"/>
      <c r="FE110" s="258"/>
    </row>
    <row r="111" spans="1:161" ht="10.5" customHeight="1">
      <c r="A111" s="295"/>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296"/>
      <c r="BC111" s="296"/>
      <c r="BD111" s="296"/>
      <c r="BE111" s="296"/>
      <c r="BF111" s="296"/>
      <c r="BG111" s="296"/>
      <c r="BH111" s="296"/>
      <c r="BI111" s="296"/>
      <c r="BJ111" s="296"/>
      <c r="BK111" s="296"/>
      <c r="BL111" s="296"/>
      <c r="BM111" s="296"/>
      <c r="BN111" s="296"/>
      <c r="BO111" s="296"/>
      <c r="BP111" s="296"/>
      <c r="BQ111" s="296"/>
      <c r="BR111" s="296"/>
      <c r="BS111" s="296"/>
      <c r="BT111" s="296"/>
      <c r="BU111" s="296"/>
      <c r="BV111" s="296"/>
      <c r="BW111" s="296"/>
      <c r="BX111" s="288"/>
      <c r="BY111" s="289"/>
      <c r="BZ111" s="289"/>
      <c r="CA111" s="289"/>
      <c r="CB111" s="289"/>
      <c r="CC111" s="289"/>
      <c r="CD111" s="289"/>
      <c r="CE111" s="297"/>
      <c r="CF111" s="298"/>
      <c r="CG111" s="289"/>
      <c r="CH111" s="289"/>
      <c r="CI111" s="289"/>
      <c r="CJ111" s="289"/>
      <c r="CK111" s="289"/>
      <c r="CL111" s="289"/>
      <c r="CM111" s="289"/>
      <c r="CN111" s="289"/>
      <c r="CO111" s="289"/>
      <c r="CP111" s="289"/>
      <c r="CQ111" s="289"/>
      <c r="CR111" s="297"/>
      <c r="CS111" s="298"/>
      <c r="CT111" s="289"/>
      <c r="CU111" s="289"/>
      <c r="CV111" s="289"/>
      <c r="CW111" s="289"/>
      <c r="CX111" s="289"/>
      <c r="CY111" s="289"/>
      <c r="CZ111" s="289"/>
      <c r="DA111" s="289"/>
      <c r="DB111" s="289"/>
      <c r="DC111" s="289"/>
      <c r="DD111" s="289"/>
      <c r="DE111" s="297"/>
      <c r="DF111" s="291"/>
      <c r="DG111" s="292"/>
      <c r="DH111" s="292"/>
      <c r="DI111" s="292"/>
      <c r="DJ111" s="292"/>
      <c r="DK111" s="292"/>
      <c r="DL111" s="292"/>
      <c r="DM111" s="292"/>
      <c r="DN111" s="292"/>
      <c r="DO111" s="292"/>
      <c r="DP111" s="292"/>
      <c r="DQ111" s="292"/>
      <c r="DR111" s="293"/>
      <c r="DS111" s="291"/>
      <c r="DT111" s="292"/>
      <c r="DU111" s="292"/>
      <c r="DV111" s="292"/>
      <c r="DW111" s="292"/>
      <c r="DX111" s="292"/>
      <c r="DY111" s="292"/>
      <c r="DZ111" s="292"/>
      <c r="EA111" s="292"/>
      <c r="EB111" s="292"/>
      <c r="EC111" s="292"/>
      <c r="ED111" s="292"/>
      <c r="EE111" s="293"/>
      <c r="EF111" s="291"/>
      <c r="EG111" s="292"/>
      <c r="EH111" s="292"/>
      <c r="EI111" s="292"/>
      <c r="EJ111" s="292"/>
      <c r="EK111" s="292"/>
      <c r="EL111" s="292"/>
      <c r="EM111" s="292"/>
      <c r="EN111" s="292"/>
      <c r="EO111" s="292"/>
      <c r="EP111" s="292"/>
      <c r="EQ111" s="292"/>
      <c r="ER111" s="293"/>
      <c r="ES111" s="294"/>
      <c r="ET111" s="257"/>
      <c r="EU111" s="257"/>
      <c r="EV111" s="257"/>
      <c r="EW111" s="257"/>
      <c r="EX111" s="257"/>
      <c r="EY111" s="257"/>
      <c r="EZ111" s="257"/>
      <c r="FA111" s="257"/>
      <c r="FB111" s="257"/>
      <c r="FC111" s="257"/>
      <c r="FD111" s="257"/>
      <c r="FE111" s="258"/>
    </row>
    <row r="112" spans="1:161" ht="10.5" customHeight="1">
      <c r="A112" s="370" t="s">
        <v>109</v>
      </c>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370"/>
      <c r="AT112" s="370"/>
      <c r="AU112" s="370"/>
      <c r="AV112" s="370"/>
      <c r="AW112" s="370"/>
      <c r="AX112" s="370"/>
      <c r="AY112" s="370"/>
      <c r="AZ112" s="370"/>
      <c r="BA112" s="370"/>
      <c r="BB112" s="370"/>
      <c r="BC112" s="370"/>
      <c r="BD112" s="370"/>
      <c r="BE112" s="370"/>
      <c r="BF112" s="370"/>
      <c r="BG112" s="370"/>
      <c r="BH112" s="370"/>
      <c r="BI112" s="370"/>
      <c r="BJ112" s="370"/>
      <c r="BK112" s="370"/>
      <c r="BL112" s="370"/>
      <c r="BM112" s="370"/>
      <c r="BN112" s="370"/>
      <c r="BO112" s="370"/>
      <c r="BP112" s="370"/>
      <c r="BQ112" s="370"/>
      <c r="BR112" s="370"/>
      <c r="BS112" s="370"/>
      <c r="BT112" s="370"/>
      <c r="BU112" s="370"/>
      <c r="BV112" s="370"/>
      <c r="BW112" s="372"/>
      <c r="BX112" s="362" t="s">
        <v>110</v>
      </c>
      <c r="BY112" s="350"/>
      <c r="BZ112" s="350"/>
      <c r="CA112" s="350"/>
      <c r="CB112" s="350"/>
      <c r="CC112" s="350"/>
      <c r="CD112" s="350"/>
      <c r="CE112" s="351"/>
      <c r="CF112" s="349" t="s">
        <v>41</v>
      </c>
      <c r="CG112" s="350"/>
      <c r="CH112" s="350"/>
      <c r="CI112" s="350"/>
      <c r="CJ112" s="350"/>
      <c r="CK112" s="350"/>
      <c r="CL112" s="350"/>
      <c r="CM112" s="350"/>
      <c r="CN112" s="350"/>
      <c r="CO112" s="350"/>
      <c r="CP112" s="350"/>
      <c r="CQ112" s="350"/>
      <c r="CR112" s="351"/>
      <c r="CS112" s="349"/>
      <c r="CT112" s="350"/>
      <c r="CU112" s="350"/>
      <c r="CV112" s="350"/>
      <c r="CW112" s="350"/>
      <c r="CX112" s="350"/>
      <c r="CY112" s="350"/>
      <c r="CZ112" s="350"/>
      <c r="DA112" s="350"/>
      <c r="DB112" s="350"/>
      <c r="DC112" s="350"/>
      <c r="DD112" s="350"/>
      <c r="DE112" s="351"/>
      <c r="DF112" s="352">
        <f>DF113</f>
        <v>0</v>
      </c>
      <c r="DG112" s="353"/>
      <c r="DH112" s="353"/>
      <c r="DI112" s="353"/>
      <c r="DJ112" s="353"/>
      <c r="DK112" s="353"/>
      <c r="DL112" s="353"/>
      <c r="DM112" s="353"/>
      <c r="DN112" s="353"/>
      <c r="DO112" s="353"/>
      <c r="DP112" s="353"/>
      <c r="DQ112" s="353"/>
      <c r="DR112" s="354"/>
      <c r="DS112" s="352">
        <f>DS113</f>
        <v>0</v>
      </c>
      <c r="DT112" s="353"/>
      <c r="DU112" s="353"/>
      <c r="DV112" s="353"/>
      <c r="DW112" s="353"/>
      <c r="DX112" s="353"/>
      <c r="DY112" s="353"/>
      <c r="DZ112" s="353"/>
      <c r="EA112" s="353"/>
      <c r="EB112" s="353"/>
      <c r="EC112" s="353"/>
      <c r="ED112" s="353"/>
      <c r="EE112" s="354"/>
      <c r="EF112" s="352">
        <f>EF113</f>
        <v>0</v>
      </c>
      <c r="EG112" s="353"/>
      <c r="EH112" s="353"/>
      <c r="EI112" s="353"/>
      <c r="EJ112" s="353"/>
      <c r="EK112" s="353"/>
      <c r="EL112" s="353"/>
      <c r="EM112" s="353"/>
      <c r="EN112" s="353"/>
      <c r="EO112" s="353"/>
      <c r="EP112" s="353"/>
      <c r="EQ112" s="353"/>
      <c r="ER112" s="354"/>
      <c r="ES112" s="355" t="s">
        <v>41</v>
      </c>
      <c r="ET112" s="356"/>
      <c r="EU112" s="356"/>
      <c r="EV112" s="356"/>
      <c r="EW112" s="356"/>
      <c r="EX112" s="356"/>
      <c r="EY112" s="356"/>
      <c r="EZ112" s="356"/>
      <c r="FA112" s="356"/>
      <c r="FB112" s="356"/>
      <c r="FC112" s="356"/>
      <c r="FD112" s="356"/>
      <c r="FE112" s="357"/>
    </row>
    <row r="113" spans="1:161" ht="21.75" customHeight="1">
      <c r="A113" s="295" t="s">
        <v>111</v>
      </c>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296"/>
      <c r="BC113" s="296"/>
      <c r="BD113" s="296"/>
      <c r="BE113" s="296"/>
      <c r="BF113" s="296"/>
      <c r="BG113" s="296"/>
      <c r="BH113" s="296"/>
      <c r="BI113" s="296"/>
      <c r="BJ113" s="296"/>
      <c r="BK113" s="296"/>
      <c r="BL113" s="296"/>
      <c r="BM113" s="296"/>
      <c r="BN113" s="296"/>
      <c r="BO113" s="296"/>
      <c r="BP113" s="296"/>
      <c r="BQ113" s="296"/>
      <c r="BR113" s="296"/>
      <c r="BS113" s="296"/>
      <c r="BT113" s="296"/>
      <c r="BU113" s="296"/>
      <c r="BV113" s="296"/>
      <c r="BW113" s="296"/>
      <c r="BX113" s="288" t="s">
        <v>112</v>
      </c>
      <c r="BY113" s="289"/>
      <c r="BZ113" s="289"/>
      <c r="CA113" s="289"/>
      <c r="CB113" s="289"/>
      <c r="CC113" s="289"/>
      <c r="CD113" s="289"/>
      <c r="CE113" s="297"/>
      <c r="CF113" s="298" t="s">
        <v>113</v>
      </c>
      <c r="CG113" s="289"/>
      <c r="CH113" s="289"/>
      <c r="CI113" s="289"/>
      <c r="CJ113" s="289"/>
      <c r="CK113" s="289"/>
      <c r="CL113" s="289"/>
      <c r="CM113" s="289"/>
      <c r="CN113" s="289"/>
      <c r="CO113" s="289"/>
      <c r="CP113" s="289"/>
      <c r="CQ113" s="289"/>
      <c r="CR113" s="297"/>
      <c r="CS113" s="298"/>
      <c r="CT113" s="289"/>
      <c r="CU113" s="289"/>
      <c r="CV113" s="289"/>
      <c r="CW113" s="289"/>
      <c r="CX113" s="289"/>
      <c r="CY113" s="289"/>
      <c r="CZ113" s="289"/>
      <c r="DA113" s="289"/>
      <c r="DB113" s="289"/>
      <c r="DC113" s="289"/>
      <c r="DD113" s="289"/>
      <c r="DE113" s="297"/>
      <c r="DF113" s="291">
        <f>DF114+DF117+DF120+DF123</f>
        <v>0</v>
      </c>
      <c r="DG113" s="292"/>
      <c r="DH113" s="292"/>
      <c r="DI113" s="292"/>
      <c r="DJ113" s="292"/>
      <c r="DK113" s="292"/>
      <c r="DL113" s="292"/>
      <c r="DM113" s="292"/>
      <c r="DN113" s="292"/>
      <c r="DO113" s="292"/>
      <c r="DP113" s="292"/>
      <c r="DQ113" s="292"/>
      <c r="DR113" s="293"/>
      <c r="DS113" s="291">
        <f>DS114+DS117+DS120+DS123</f>
        <v>0</v>
      </c>
      <c r="DT113" s="292"/>
      <c r="DU113" s="292"/>
      <c r="DV113" s="292"/>
      <c r="DW113" s="292"/>
      <c r="DX113" s="292"/>
      <c r="DY113" s="292"/>
      <c r="DZ113" s="292"/>
      <c r="EA113" s="292"/>
      <c r="EB113" s="292"/>
      <c r="EC113" s="292"/>
      <c r="ED113" s="292"/>
      <c r="EE113" s="293"/>
      <c r="EF113" s="291">
        <f>EF114+EF117+EF120+EF123</f>
        <v>0</v>
      </c>
      <c r="EG113" s="292"/>
      <c r="EH113" s="292"/>
      <c r="EI113" s="292"/>
      <c r="EJ113" s="292"/>
      <c r="EK113" s="292"/>
      <c r="EL113" s="292"/>
      <c r="EM113" s="292"/>
      <c r="EN113" s="292"/>
      <c r="EO113" s="292"/>
      <c r="EP113" s="292"/>
      <c r="EQ113" s="292"/>
      <c r="ER113" s="293"/>
      <c r="ES113" s="294" t="s">
        <v>41</v>
      </c>
      <c r="ET113" s="257"/>
      <c r="EU113" s="257"/>
      <c r="EV113" s="257"/>
      <c r="EW113" s="257"/>
      <c r="EX113" s="257"/>
      <c r="EY113" s="257"/>
      <c r="EZ113" s="257"/>
      <c r="FA113" s="257"/>
      <c r="FB113" s="257"/>
      <c r="FC113" s="257"/>
      <c r="FD113" s="257"/>
      <c r="FE113" s="258"/>
    </row>
    <row r="114" spans="1:161" ht="11.25">
      <c r="A114" s="295"/>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296"/>
      <c r="BC114" s="296"/>
      <c r="BD114" s="296"/>
      <c r="BE114" s="296"/>
      <c r="BF114" s="296"/>
      <c r="BG114" s="296"/>
      <c r="BH114" s="296"/>
      <c r="BI114" s="296"/>
      <c r="BJ114" s="296"/>
      <c r="BK114" s="296"/>
      <c r="BL114" s="296"/>
      <c r="BM114" s="296"/>
      <c r="BN114" s="296"/>
      <c r="BO114" s="296"/>
      <c r="BP114" s="296"/>
      <c r="BQ114" s="296"/>
      <c r="BR114" s="296"/>
      <c r="BS114" s="296"/>
      <c r="BT114" s="296"/>
      <c r="BU114" s="296"/>
      <c r="BV114" s="296"/>
      <c r="BW114" s="296"/>
      <c r="BX114" s="288"/>
      <c r="BY114" s="289"/>
      <c r="BZ114" s="289"/>
      <c r="CA114" s="289"/>
      <c r="CB114" s="289"/>
      <c r="CC114" s="289"/>
      <c r="CD114" s="289"/>
      <c r="CE114" s="297"/>
      <c r="CF114" s="298"/>
      <c r="CG114" s="289"/>
      <c r="CH114" s="289"/>
      <c r="CI114" s="289"/>
      <c r="CJ114" s="289"/>
      <c r="CK114" s="289"/>
      <c r="CL114" s="289"/>
      <c r="CM114" s="289"/>
      <c r="CN114" s="289"/>
      <c r="CO114" s="289"/>
      <c r="CP114" s="289"/>
      <c r="CQ114" s="289"/>
      <c r="CR114" s="297"/>
      <c r="CS114" s="312" t="s">
        <v>312</v>
      </c>
      <c r="CT114" s="313"/>
      <c r="CU114" s="313"/>
      <c r="CV114" s="313"/>
      <c r="CW114" s="313"/>
      <c r="CX114" s="313"/>
      <c r="CY114" s="313"/>
      <c r="CZ114" s="313"/>
      <c r="DA114" s="313"/>
      <c r="DB114" s="313"/>
      <c r="DC114" s="313"/>
      <c r="DD114" s="313"/>
      <c r="DE114" s="314"/>
      <c r="DF114" s="315">
        <f>SUM(DF115:DR116)</f>
        <v>0</v>
      </c>
      <c r="DG114" s="316"/>
      <c r="DH114" s="316"/>
      <c r="DI114" s="316"/>
      <c r="DJ114" s="316"/>
      <c r="DK114" s="316"/>
      <c r="DL114" s="316"/>
      <c r="DM114" s="316"/>
      <c r="DN114" s="316"/>
      <c r="DO114" s="316"/>
      <c r="DP114" s="316"/>
      <c r="DQ114" s="316"/>
      <c r="DR114" s="317"/>
      <c r="DS114" s="315">
        <f>SUM(DS115:EE116)</f>
        <v>0</v>
      </c>
      <c r="DT114" s="316"/>
      <c r="DU114" s="316"/>
      <c r="DV114" s="316"/>
      <c r="DW114" s="316"/>
      <c r="DX114" s="316"/>
      <c r="DY114" s="316"/>
      <c r="DZ114" s="316"/>
      <c r="EA114" s="316"/>
      <c r="EB114" s="316"/>
      <c r="EC114" s="316"/>
      <c r="ED114" s="316"/>
      <c r="EE114" s="317"/>
      <c r="EF114" s="315">
        <f>SUM(EF115:ER116)</f>
        <v>0</v>
      </c>
      <c r="EG114" s="316"/>
      <c r="EH114" s="316"/>
      <c r="EI114" s="316"/>
      <c r="EJ114" s="316"/>
      <c r="EK114" s="316"/>
      <c r="EL114" s="316"/>
      <c r="EM114" s="316"/>
      <c r="EN114" s="316"/>
      <c r="EO114" s="316"/>
      <c r="EP114" s="316"/>
      <c r="EQ114" s="316"/>
      <c r="ER114" s="317"/>
      <c r="ES114" s="294"/>
      <c r="ET114" s="257"/>
      <c r="EU114" s="257"/>
      <c r="EV114" s="257"/>
      <c r="EW114" s="257"/>
      <c r="EX114" s="257"/>
      <c r="EY114" s="257"/>
      <c r="EZ114" s="257"/>
      <c r="FA114" s="257"/>
      <c r="FB114" s="257"/>
      <c r="FC114" s="257"/>
      <c r="FD114" s="257"/>
      <c r="FE114" s="258"/>
    </row>
    <row r="115" spans="1:161" ht="11.25">
      <c r="A115" s="295"/>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296"/>
      <c r="BC115" s="296"/>
      <c r="BD115" s="296"/>
      <c r="BE115" s="296"/>
      <c r="BF115" s="296"/>
      <c r="BG115" s="296"/>
      <c r="BH115" s="296"/>
      <c r="BI115" s="296"/>
      <c r="BJ115" s="296"/>
      <c r="BK115" s="296"/>
      <c r="BL115" s="296"/>
      <c r="BM115" s="296"/>
      <c r="BN115" s="296"/>
      <c r="BO115" s="296"/>
      <c r="BP115" s="296"/>
      <c r="BQ115" s="296"/>
      <c r="BR115" s="296"/>
      <c r="BS115" s="296"/>
      <c r="BT115" s="296"/>
      <c r="BU115" s="296"/>
      <c r="BV115" s="296"/>
      <c r="BW115" s="296"/>
      <c r="BX115" s="288"/>
      <c r="BY115" s="289"/>
      <c r="BZ115" s="289"/>
      <c r="CA115" s="289"/>
      <c r="CB115" s="289"/>
      <c r="CC115" s="289"/>
      <c r="CD115" s="289"/>
      <c r="CE115" s="297"/>
      <c r="CF115" s="298"/>
      <c r="CG115" s="289"/>
      <c r="CH115" s="289"/>
      <c r="CI115" s="289"/>
      <c r="CJ115" s="289"/>
      <c r="CK115" s="289"/>
      <c r="CL115" s="289"/>
      <c r="CM115" s="289"/>
      <c r="CN115" s="289"/>
      <c r="CO115" s="289"/>
      <c r="CP115" s="289"/>
      <c r="CQ115" s="289"/>
      <c r="CR115" s="297"/>
      <c r="CS115" s="298" t="s">
        <v>313</v>
      </c>
      <c r="CT115" s="289"/>
      <c r="CU115" s="289"/>
      <c r="CV115" s="289"/>
      <c r="CW115" s="289"/>
      <c r="CX115" s="289"/>
      <c r="CY115" s="289"/>
      <c r="CZ115" s="289"/>
      <c r="DA115" s="289"/>
      <c r="DB115" s="289"/>
      <c r="DC115" s="289"/>
      <c r="DD115" s="289"/>
      <c r="DE115" s="297"/>
      <c r="DF115" s="291"/>
      <c r="DG115" s="292"/>
      <c r="DH115" s="292"/>
      <c r="DI115" s="292"/>
      <c r="DJ115" s="292"/>
      <c r="DK115" s="292"/>
      <c r="DL115" s="292"/>
      <c r="DM115" s="292"/>
      <c r="DN115" s="292"/>
      <c r="DO115" s="292"/>
      <c r="DP115" s="292"/>
      <c r="DQ115" s="292"/>
      <c r="DR115" s="293"/>
      <c r="DS115" s="291"/>
      <c r="DT115" s="292"/>
      <c r="DU115" s="292"/>
      <c r="DV115" s="292"/>
      <c r="DW115" s="292"/>
      <c r="DX115" s="292"/>
      <c r="DY115" s="292"/>
      <c r="DZ115" s="292"/>
      <c r="EA115" s="292"/>
      <c r="EB115" s="292"/>
      <c r="EC115" s="292"/>
      <c r="ED115" s="292"/>
      <c r="EE115" s="293"/>
      <c r="EF115" s="291"/>
      <c r="EG115" s="292"/>
      <c r="EH115" s="292"/>
      <c r="EI115" s="292"/>
      <c r="EJ115" s="292"/>
      <c r="EK115" s="292"/>
      <c r="EL115" s="292"/>
      <c r="EM115" s="292"/>
      <c r="EN115" s="292"/>
      <c r="EO115" s="292"/>
      <c r="EP115" s="292"/>
      <c r="EQ115" s="292"/>
      <c r="ER115" s="293"/>
      <c r="ES115" s="294"/>
      <c r="ET115" s="257"/>
      <c r="EU115" s="257"/>
      <c r="EV115" s="257"/>
      <c r="EW115" s="257"/>
      <c r="EX115" s="257"/>
      <c r="EY115" s="257"/>
      <c r="EZ115" s="257"/>
      <c r="FA115" s="257"/>
      <c r="FB115" s="257"/>
      <c r="FC115" s="257"/>
      <c r="FD115" s="257"/>
      <c r="FE115" s="258"/>
    </row>
    <row r="116" spans="1:161" ht="11.25">
      <c r="A116" s="295"/>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296"/>
      <c r="BC116" s="296"/>
      <c r="BD116" s="296"/>
      <c r="BE116" s="296"/>
      <c r="BF116" s="296"/>
      <c r="BG116" s="296"/>
      <c r="BH116" s="296"/>
      <c r="BI116" s="296"/>
      <c r="BJ116" s="296"/>
      <c r="BK116" s="296"/>
      <c r="BL116" s="296"/>
      <c r="BM116" s="296"/>
      <c r="BN116" s="296"/>
      <c r="BO116" s="296"/>
      <c r="BP116" s="296"/>
      <c r="BQ116" s="296"/>
      <c r="BR116" s="296"/>
      <c r="BS116" s="296"/>
      <c r="BT116" s="296"/>
      <c r="BU116" s="296"/>
      <c r="BV116" s="296"/>
      <c r="BW116" s="296"/>
      <c r="BX116" s="288"/>
      <c r="BY116" s="289"/>
      <c r="BZ116" s="289"/>
      <c r="CA116" s="289"/>
      <c r="CB116" s="289"/>
      <c r="CC116" s="289"/>
      <c r="CD116" s="289"/>
      <c r="CE116" s="297"/>
      <c r="CF116" s="298"/>
      <c r="CG116" s="289"/>
      <c r="CH116" s="289"/>
      <c r="CI116" s="289"/>
      <c r="CJ116" s="289"/>
      <c r="CK116" s="289"/>
      <c r="CL116" s="289"/>
      <c r="CM116" s="289"/>
      <c r="CN116" s="289"/>
      <c r="CO116" s="289"/>
      <c r="CP116" s="289"/>
      <c r="CQ116" s="289"/>
      <c r="CR116" s="297"/>
      <c r="CS116" s="298"/>
      <c r="CT116" s="289"/>
      <c r="CU116" s="289"/>
      <c r="CV116" s="289"/>
      <c r="CW116" s="289"/>
      <c r="CX116" s="289"/>
      <c r="CY116" s="289"/>
      <c r="CZ116" s="289"/>
      <c r="DA116" s="289"/>
      <c r="DB116" s="289"/>
      <c r="DC116" s="289"/>
      <c r="DD116" s="289"/>
      <c r="DE116" s="297"/>
      <c r="DF116" s="291"/>
      <c r="DG116" s="292"/>
      <c r="DH116" s="292"/>
      <c r="DI116" s="292"/>
      <c r="DJ116" s="292"/>
      <c r="DK116" s="292"/>
      <c r="DL116" s="292"/>
      <c r="DM116" s="292"/>
      <c r="DN116" s="292"/>
      <c r="DO116" s="292"/>
      <c r="DP116" s="292"/>
      <c r="DQ116" s="292"/>
      <c r="DR116" s="293"/>
      <c r="DS116" s="291"/>
      <c r="DT116" s="292"/>
      <c r="DU116" s="292"/>
      <c r="DV116" s="292"/>
      <c r="DW116" s="292"/>
      <c r="DX116" s="292"/>
      <c r="DY116" s="292"/>
      <c r="DZ116" s="292"/>
      <c r="EA116" s="292"/>
      <c r="EB116" s="292"/>
      <c r="EC116" s="292"/>
      <c r="ED116" s="292"/>
      <c r="EE116" s="293"/>
      <c r="EF116" s="291"/>
      <c r="EG116" s="292"/>
      <c r="EH116" s="292"/>
      <c r="EI116" s="292"/>
      <c r="EJ116" s="292"/>
      <c r="EK116" s="292"/>
      <c r="EL116" s="292"/>
      <c r="EM116" s="292"/>
      <c r="EN116" s="292"/>
      <c r="EO116" s="292"/>
      <c r="EP116" s="292"/>
      <c r="EQ116" s="292"/>
      <c r="ER116" s="293"/>
      <c r="ES116" s="294"/>
      <c r="ET116" s="257"/>
      <c r="EU116" s="257"/>
      <c r="EV116" s="257"/>
      <c r="EW116" s="257"/>
      <c r="EX116" s="257"/>
      <c r="EY116" s="257"/>
      <c r="EZ116" s="257"/>
      <c r="FA116" s="257"/>
      <c r="FB116" s="257"/>
      <c r="FC116" s="257"/>
      <c r="FD116" s="257"/>
      <c r="FE116" s="258"/>
    </row>
    <row r="117" spans="1:161" ht="11.25">
      <c r="A117" s="295"/>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88"/>
      <c r="BY117" s="289"/>
      <c r="BZ117" s="289"/>
      <c r="CA117" s="289"/>
      <c r="CB117" s="289"/>
      <c r="CC117" s="289"/>
      <c r="CD117" s="289"/>
      <c r="CE117" s="297"/>
      <c r="CF117" s="298"/>
      <c r="CG117" s="289"/>
      <c r="CH117" s="289"/>
      <c r="CI117" s="289"/>
      <c r="CJ117" s="289"/>
      <c r="CK117" s="289"/>
      <c r="CL117" s="289"/>
      <c r="CM117" s="289"/>
      <c r="CN117" s="289"/>
      <c r="CO117" s="289"/>
      <c r="CP117" s="289"/>
      <c r="CQ117" s="289"/>
      <c r="CR117" s="297"/>
      <c r="CS117" s="312" t="s">
        <v>314</v>
      </c>
      <c r="CT117" s="313"/>
      <c r="CU117" s="313"/>
      <c r="CV117" s="313"/>
      <c r="CW117" s="313"/>
      <c r="CX117" s="313"/>
      <c r="CY117" s="313"/>
      <c r="CZ117" s="313"/>
      <c r="DA117" s="313"/>
      <c r="DB117" s="313"/>
      <c r="DC117" s="313"/>
      <c r="DD117" s="313"/>
      <c r="DE117" s="314"/>
      <c r="DF117" s="315">
        <f>SUM(DF118:DR119)</f>
        <v>0</v>
      </c>
      <c r="DG117" s="316"/>
      <c r="DH117" s="316"/>
      <c r="DI117" s="316"/>
      <c r="DJ117" s="316"/>
      <c r="DK117" s="316"/>
      <c r="DL117" s="316"/>
      <c r="DM117" s="316"/>
      <c r="DN117" s="316"/>
      <c r="DO117" s="316"/>
      <c r="DP117" s="316"/>
      <c r="DQ117" s="316"/>
      <c r="DR117" s="317"/>
      <c r="DS117" s="315">
        <f>SUM(DS118:EE119)</f>
        <v>0</v>
      </c>
      <c r="DT117" s="316"/>
      <c r="DU117" s="316"/>
      <c r="DV117" s="316"/>
      <c r="DW117" s="316"/>
      <c r="DX117" s="316"/>
      <c r="DY117" s="316"/>
      <c r="DZ117" s="316"/>
      <c r="EA117" s="316"/>
      <c r="EB117" s="316"/>
      <c r="EC117" s="316"/>
      <c r="ED117" s="316"/>
      <c r="EE117" s="317"/>
      <c r="EF117" s="315">
        <f>SUM(EF118:ER119)</f>
        <v>0</v>
      </c>
      <c r="EG117" s="316"/>
      <c r="EH117" s="316"/>
      <c r="EI117" s="316"/>
      <c r="EJ117" s="316"/>
      <c r="EK117" s="316"/>
      <c r="EL117" s="316"/>
      <c r="EM117" s="316"/>
      <c r="EN117" s="316"/>
      <c r="EO117" s="316"/>
      <c r="EP117" s="316"/>
      <c r="EQ117" s="316"/>
      <c r="ER117" s="317"/>
      <c r="ES117" s="294"/>
      <c r="ET117" s="257"/>
      <c r="EU117" s="257"/>
      <c r="EV117" s="257"/>
      <c r="EW117" s="257"/>
      <c r="EX117" s="257"/>
      <c r="EY117" s="257"/>
      <c r="EZ117" s="257"/>
      <c r="FA117" s="257"/>
      <c r="FB117" s="257"/>
      <c r="FC117" s="257"/>
      <c r="FD117" s="257"/>
      <c r="FE117" s="258"/>
    </row>
    <row r="118" spans="1:161" ht="11.25">
      <c r="A118" s="295"/>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88"/>
      <c r="BY118" s="289"/>
      <c r="BZ118" s="289"/>
      <c r="CA118" s="289"/>
      <c r="CB118" s="289"/>
      <c r="CC118" s="289"/>
      <c r="CD118" s="289"/>
      <c r="CE118" s="297"/>
      <c r="CF118" s="298"/>
      <c r="CG118" s="289"/>
      <c r="CH118" s="289"/>
      <c r="CI118" s="289"/>
      <c r="CJ118" s="289"/>
      <c r="CK118" s="289"/>
      <c r="CL118" s="289"/>
      <c r="CM118" s="289"/>
      <c r="CN118" s="289"/>
      <c r="CO118" s="289"/>
      <c r="CP118" s="289"/>
      <c r="CQ118" s="289"/>
      <c r="CR118" s="297"/>
      <c r="CS118" s="298" t="s">
        <v>313</v>
      </c>
      <c r="CT118" s="289"/>
      <c r="CU118" s="289"/>
      <c r="CV118" s="289"/>
      <c r="CW118" s="289"/>
      <c r="CX118" s="289"/>
      <c r="CY118" s="289"/>
      <c r="CZ118" s="289"/>
      <c r="DA118" s="289"/>
      <c r="DB118" s="289"/>
      <c r="DC118" s="289"/>
      <c r="DD118" s="289"/>
      <c r="DE118" s="297"/>
      <c r="DF118" s="291"/>
      <c r="DG118" s="292"/>
      <c r="DH118" s="292"/>
      <c r="DI118" s="292"/>
      <c r="DJ118" s="292"/>
      <c r="DK118" s="292"/>
      <c r="DL118" s="292"/>
      <c r="DM118" s="292"/>
      <c r="DN118" s="292"/>
      <c r="DO118" s="292"/>
      <c r="DP118" s="292"/>
      <c r="DQ118" s="292"/>
      <c r="DR118" s="293"/>
      <c r="DS118" s="291"/>
      <c r="DT118" s="292"/>
      <c r="DU118" s="292"/>
      <c r="DV118" s="292"/>
      <c r="DW118" s="292"/>
      <c r="DX118" s="292"/>
      <c r="DY118" s="292"/>
      <c r="DZ118" s="292"/>
      <c r="EA118" s="292"/>
      <c r="EB118" s="292"/>
      <c r="EC118" s="292"/>
      <c r="ED118" s="292"/>
      <c r="EE118" s="293"/>
      <c r="EF118" s="291"/>
      <c r="EG118" s="292"/>
      <c r="EH118" s="292"/>
      <c r="EI118" s="292"/>
      <c r="EJ118" s="292"/>
      <c r="EK118" s="292"/>
      <c r="EL118" s="292"/>
      <c r="EM118" s="292"/>
      <c r="EN118" s="292"/>
      <c r="EO118" s="292"/>
      <c r="EP118" s="292"/>
      <c r="EQ118" s="292"/>
      <c r="ER118" s="293"/>
      <c r="ES118" s="294"/>
      <c r="ET118" s="257"/>
      <c r="EU118" s="257"/>
      <c r="EV118" s="257"/>
      <c r="EW118" s="257"/>
      <c r="EX118" s="257"/>
      <c r="EY118" s="257"/>
      <c r="EZ118" s="257"/>
      <c r="FA118" s="257"/>
      <c r="FB118" s="257"/>
      <c r="FC118" s="257"/>
      <c r="FD118" s="257"/>
      <c r="FE118" s="258"/>
    </row>
    <row r="119" spans="1:161" ht="11.25">
      <c r="A119" s="295"/>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296"/>
      <c r="BC119" s="296"/>
      <c r="BD119" s="296"/>
      <c r="BE119" s="296"/>
      <c r="BF119" s="296"/>
      <c r="BG119" s="296"/>
      <c r="BH119" s="296"/>
      <c r="BI119" s="296"/>
      <c r="BJ119" s="296"/>
      <c r="BK119" s="296"/>
      <c r="BL119" s="296"/>
      <c r="BM119" s="296"/>
      <c r="BN119" s="296"/>
      <c r="BO119" s="296"/>
      <c r="BP119" s="296"/>
      <c r="BQ119" s="296"/>
      <c r="BR119" s="296"/>
      <c r="BS119" s="296"/>
      <c r="BT119" s="296"/>
      <c r="BU119" s="296"/>
      <c r="BV119" s="296"/>
      <c r="BW119" s="296"/>
      <c r="BX119" s="288"/>
      <c r="BY119" s="289"/>
      <c r="BZ119" s="289"/>
      <c r="CA119" s="289"/>
      <c r="CB119" s="289"/>
      <c r="CC119" s="289"/>
      <c r="CD119" s="289"/>
      <c r="CE119" s="297"/>
      <c r="CF119" s="298"/>
      <c r="CG119" s="289"/>
      <c r="CH119" s="289"/>
      <c r="CI119" s="289"/>
      <c r="CJ119" s="289"/>
      <c r="CK119" s="289"/>
      <c r="CL119" s="289"/>
      <c r="CM119" s="289"/>
      <c r="CN119" s="289"/>
      <c r="CO119" s="289"/>
      <c r="CP119" s="289"/>
      <c r="CQ119" s="289"/>
      <c r="CR119" s="297"/>
      <c r="CS119" s="298"/>
      <c r="CT119" s="289"/>
      <c r="CU119" s="289"/>
      <c r="CV119" s="289"/>
      <c r="CW119" s="289"/>
      <c r="CX119" s="289"/>
      <c r="CY119" s="289"/>
      <c r="CZ119" s="289"/>
      <c r="DA119" s="289"/>
      <c r="DB119" s="289"/>
      <c r="DC119" s="289"/>
      <c r="DD119" s="289"/>
      <c r="DE119" s="297"/>
      <c r="DF119" s="291"/>
      <c r="DG119" s="292"/>
      <c r="DH119" s="292"/>
      <c r="DI119" s="292"/>
      <c r="DJ119" s="292"/>
      <c r="DK119" s="292"/>
      <c r="DL119" s="292"/>
      <c r="DM119" s="292"/>
      <c r="DN119" s="292"/>
      <c r="DO119" s="292"/>
      <c r="DP119" s="292"/>
      <c r="DQ119" s="292"/>
      <c r="DR119" s="293"/>
      <c r="DS119" s="291"/>
      <c r="DT119" s="292"/>
      <c r="DU119" s="292"/>
      <c r="DV119" s="292"/>
      <c r="DW119" s="292"/>
      <c r="DX119" s="292"/>
      <c r="DY119" s="292"/>
      <c r="DZ119" s="292"/>
      <c r="EA119" s="292"/>
      <c r="EB119" s="292"/>
      <c r="EC119" s="292"/>
      <c r="ED119" s="292"/>
      <c r="EE119" s="293"/>
      <c r="EF119" s="291"/>
      <c r="EG119" s="292"/>
      <c r="EH119" s="292"/>
      <c r="EI119" s="292"/>
      <c r="EJ119" s="292"/>
      <c r="EK119" s="292"/>
      <c r="EL119" s="292"/>
      <c r="EM119" s="292"/>
      <c r="EN119" s="292"/>
      <c r="EO119" s="292"/>
      <c r="EP119" s="292"/>
      <c r="EQ119" s="292"/>
      <c r="ER119" s="293"/>
      <c r="ES119" s="294"/>
      <c r="ET119" s="257"/>
      <c r="EU119" s="257"/>
      <c r="EV119" s="257"/>
      <c r="EW119" s="257"/>
      <c r="EX119" s="257"/>
      <c r="EY119" s="257"/>
      <c r="EZ119" s="257"/>
      <c r="FA119" s="257"/>
      <c r="FB119" s="257"/>
      <c r="FC119" s="257"/>
      <c r="FD119" s="257"/>
      <c r="FE119" s="258"/>
    </row>
    <row r="120" spans="1:161" ht="11.25">
      <c r="A120" s="295"/>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296"/>
      <c r="BC120" s="296"/>
      <c r="BD120" s="296"/>
      <c r="BE120" s="296"/>
      <c r="BF120" s="296"/>
      <c r="BG120" s="296"/>
      <c r="BH120" s="296"/>
      <c r="BI120" s="296"/>
      <c r="BJ120" s="296"/>
      <c r="BK120" s="296"/>
      <c r="BL120" s="296"/>
      <c r="BM120" s="296"/>
      <c r="BN120" s="296"/>
      <c r="BO120" s="296"/>
      <c r="BP120" s="296"/>
      <c r="BQ120" s="296"/>
      <c r="BR120" s="296"/>
      <c r="BS120" s="296"/>
      <c r="BT120" s="296"/>
      <c r="BU120" s="296"/>
      <c r="BV120" s="296"/>
      <c r="BW120" s="296"/>
      <c r="BX120" s="288"/>
      <c r="BY120" s="289"/>
      <c r="BZ120" s="289"/>
      <c r="CA120" s="289"/>
      <c r="CB120" s="289"/>
      <c r="CC120" s="289"/>
      <c r="CD120" s="289"/>
      <c r="CE120" s="297"/>
      <c r="CF120" s="298"/>
      <c r="CG120" s="289"/>
      <c r="CH120" s="289"/>
      <c r="CI120" s="289"/>
      <c r="CJ120" s="289"/>
      <c r="CK120" s="289"/>
      <c r="CL120" s="289"/>
      <c r="CM120" s="289"/>
      <c r="CN120" s="289"/>
      <c r="CO120" s="289"/>
      <c r="CP120" s="289"/>
      <c r="CQ120" s="289"/>
      <c r="CR120" s="297"/>
      <c r="CS120" s="312" t="s">
        <v>315</v>
      </c>
      <c r="CT120" s="313"/>
      <c r="CU120" s="313"/>
      <c r="CV120" s="313"/>
      <c r="CW120" s="313"/>
      <c r="CX120" s="313"/>
      <c r="CY120" s="313"/>
      <c r="CZ120" s="313"/>
      <c r="DA120" s="313"/>
      <c r="DB120" s="313"/>
      <c r="DC120" s="313"/>
      <c r="DD120" s="313"/>
      <c r="DE120" s="314"/>
      <c r="DF120" s="315">
        <f>SUM(DF121:DR122)</f>
        <v>0</v>
      </c>
      <c r="DG120" s="316"/>
      <c r="DH120" s="316"/>
      <c r="DI120" s="316"/>
      <c r="DJ120" s="316"/>
      <c r="DK120" s="316"/>
      <c r="DL120" s="316"/>
      <c r="DM120" s="316"/>
      <c r="DN120" s="316"/>
      <c r="DO120" s="316"/>
      <c r="DP120" s="316"/>
      <c r="DQ120" s="316"/>
      <c r="DR120" s="317"/>
      <c r="DS120" s="315">
        <f>SUM(DS121:EE122)</f>
        <v>0</v>
      </c>
      <c r="DT120" s="316"/>
      <c r="DU120" s="316"/>
      <c r="DV120" s="316"/>
      <c r="DW120" s="316"/>
      <c r="DX120" s="316"/>
      <c r="DY120" s="316"/>
      <c r="DZ120" s="316"/>
      <c r="EA120" s="316"/>
      <c r="EB120" s="316"/>
      <c r="EC120" s="316"/>
      <c r="ED120" s="316"/>
      <c r="EE120" s="317"/>
      <c r="EF120" s="315">
        <f>SUM(EF121:ER122)</f>
        <v>0</v>
      </c>
      <c r="EG120" s="316"/>
      <c r="EH120" s="316"/>
      <c r="EI120" s="316"/>
      <c r="EJ120" s="316"/>
      <c r="EK120" s="316"/>
      <c r="EL120" s="316"/>
      <c r="EM120" s="316"/>
      <c r="EN120" s="316"/>
      <c r="EO120" s="316"/>
      <c r="EP120" s="316"/>
      <c r="EQ120" s="316"/>
      <c r="ER120" s="317"/>
      <c r="ES120" s="294"/>
      <c r="ET120" s="257"/>
      <c r="EU120" s="257"/>
      <c r="EV120" s="257"/>
      <c r="EW120" s="257"/>
      <c r="EX120" s="257"/>
      <c r="EY120" s="257"/>
      <c r="EZ120" s="257"/>
      <c r="FA120" s="257"/>
      <c r="FB120" s="257"/>
      <c r="FC120" s="257"/>
      <c r="FD120" s="257"/>
      <c r="FE120" s="258"/>
    </row>
    <row r="121" spans="1:161" ht="11.25">
      <c r="A121" s="295"/>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6"/>
      <c r="BL121" s="296"/>
      <c r="BM121" s="296"/>
      <c r="BN121" s="296"/>
      <c r="BO121" s="296"/>
      <c r="BP121" s="296"/>
      <c r="BQ121" s="296"/>
      <c r="BR121" s="296"/>
      <c r="BS121" s="296"/>
      <c r="BT121" s="296"/>
      <c r="BU121" s="296"/>
      <c r="BV121" s="296"/>
      <c r="BW121" s="296"/>
      <c r="BX121" s="288"/>
      <c r="BY121" s="289"/>
      <c r="BZ121" s="289"/>
      <c r="CA121" s="289"/>
      <c r="CB121" s="289"/>
      <c r="CC121" s="289"/>
      <c r="CD121" s="289"/>
      <c r="CE121" s="297"/>
      <c r="CF121" s="298"/>
      <c r="CG121" s="289"/>
      <c r="CH121" s="289"/>
      <c r="CI121" s="289"/>
      <c r="CJ121" s="289"/>
      <c r="CK121" s="289"/>
      <c r="CL121" s="289"/>
      <c r="CM121" s="289"/>
      <c r="CN121" s="289"/>
      <c r="CO121" s="289"/>
      <c r="CP121" s="289"/>
      <c r="CQ121" s="289"/>
      <c r="CR121" s="297"/>
      <c r="CS121" s="298" t="s">
        <v>313</v>
      </c>
      <c r="CT121" s="289"/>
      <c r="CU121" s="289"/>
      <c r="CV121" s="289"/>
      <c r="CW121" s="289"/>
      <c r="CX121" s="289"/>
      <c r="CY121" s="289"/>
      <c r="CZ121" s="289"/>
      <c r="DA121" s="289"/>
      <c r="DB121" s="289"/>
      <c r="DC121" s="289"/>
      <c r="DD121" s="289"/>
      <c r="DE121" s="297"/>
      <c r="DF121" s="291"/>
      <c r="DG121" s="292"/>
      <c r="DH121" s="292"/>
      <c r="DI121" s="292"/>
      <c r="DJ121" s="292"/>
      <c r="DK121" s="292"/>
      <c r="DL121" s="292"/>
      <c r="DM121" s="292"/>
      <c r="DN121" s="292"/>
      <c r="DO121" s="292"/>
      <c r="DP121" s="292"/>
      <c r="DQ121" s="292"/>
      <c r="DR121" s="293"/>
      <c r="DS121" s="291"/>
      <c r="DT121" s="292"/>
      <c r="DU121" s="292"/>
      <c r="DV121" s="292"/>
      <c r="DW121" s="292"/>
      <c r="DX121" s="292"/>
      <c r="DY121" s="292"/>
      <c r="DZ121" s="292"/>
      <c r="EA121" s="292"/>
      <c r="EB121" s="292"/>
      <c r="EC121" s="292"/>
      <c r="ED121" s="292"/>
      <c r="EE121" s="293"/>
      <c r="EF121" s="291"/>
      <c r="EG121" s="292"/>
      <c r="EH121" s="292"/>
      <c r="EI121" s="292"/>
      <c r="EJ121" s="292"/>
      <c r="EK121" s="292"/>
      <c r="EL121" s="292"/>
      <c r="EM121" s="292"/>
      <c r="EN121" s="292"/>
      <c r="EO121" s="292"/>
      <c r="EP121" s="292"/>
      <c r="EQ121" s="292"/>
      <c r="ER121" s="293"/>
      <c r="ES121" s="294"/>
      <c r="ET121" s="257"/>
      <c r="EU121" s="257"/>
      <c r="EV121" s="257"/>
      <c r="EW121" s="257"/>
      <c r="EX121" s="257"/>
      <c r="EY121" s="257"/>
      <c r="EZ121" s="257"/>
      <c r="FA121" s="257"/>
      <c r="FB121" s="257"/>
      <c r="FC121" s="257"/>
      <c r="FD121" s="257"/>
      <c r="FE121" s="258"/>
    </row>
    <row r="122" spans="1:161" ht="11.25">
      <c r="A122" s="295"/>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296"/>
      <c r="BC122" s="296"/>
      <c r="BD122" s="296"/>
      <c r="BE122" s="296"/>
      <c r="BF122" s="296"/>
      <c r="BG122" s="296"/>
      <c r="BH122" s="296"/>
      <c r="BI122" s="296"/>
      <c r="BJ122" s="296"/>
      <c r="BK122" s="296"/>
      <c r="BL122" s="296"/>
      <c r="BM122" s="296"/>
      <c r="BN122" s="296"/>
      <c r="BO122" s="296"/>
      <c r="BP122" s="296"/>
      <c r="BQ122" s="296"/>
      <c r="BR122" s="296"/>
      <c r="BS122" s="296"/>
      <c r="BT122" s="296"/>
      <c r="BU122" s="296"/>
      <c r="BV122" s="296"/>
      <c r="BW122" s="296"/>
      <c r="BX122" s="288"/>
      <c r="BY122" s="289"/>
      <c r="BZ122" s="289"/>
      <c r="CA122" s="289"/>
      <c r="CB122" s="289"/>
      <c r="CC122" s="289"/>
      <c r="CD122" s="289"/>
      <c r="CE122" s="297"/>
      <c r="CF122" s="298"/>
      <c r="CG122" s="289"/>
      <c r="CH122" s="289"/>
      <c r="CI122" s="289"/>
      <c r="CJ122" s="289"/>
      <c r="CK122" s="289"/>
      <c r="CL122" s="289"/>
      <c r="CM122" s="289"/>
      <c r="CN122" s="289"/>
      <c r="CO122" s="289"/>
      <c r="CP122" s="289"/>
      <c r="CQ122" s="289"/>
      <c r="CR122" s="297"/>
      <c r="CS122" s="298"/>
      <c r="CT122" s="289"/>
      <c r="CU122" s="289"/>
      <c r="CV122" s="289"/>
      <c r="CW122" s="289"/>
      <c r="CX122" s="289"/>
      <c r="CY122" s="289"/>
      <c r="CZ122" s="289"/>
      <c r="DA122" s="289"/>
      <c r="DB122" s="289"/>
      <c r="DC122" s="289"/>
      <c r="DD122" s="289"/>
      <c r="DE122" s="297"/>
      <c r="DF122" s="291"/>
      <c r="DG122" s="292"/>
      <c r="DH122" s="292"/>
      <c r="DI122" s="292"/>
      <c r="DJ122" s="292"/>
      <c r="DK122" s="292"/>
      <c r="DL122" s="292"/>
      <c r="DM122" s="292"/>
      <c r="DN122" s="292"/>
      <c r="DO122" s="292"/>
      <c r="DP122" s="292"/>
      <c r="DQ122" s="292"/>
      <c r="DR122" s="293"/>
      <c r="DS122" s="291"/>
      <c r="DT122" s="292"/>
      <c r="DU122" s="292"/>
      <c r="DV122" s="292"/>
      <c r="DW122" s="292"/>
      <c r="DX122" s="292"/>
      <c r="DY122" s="292"/>
      <c r="DZ122" s="292"/>
      <c r="EA122" s="292"/>
      <c r="EB122" s="292"/>
      <c r="EC122" s="292"/>
      <c r="ED122" s="292"/>
      <c r="EE122" s="293"/>
      <c r="EF122" s="291"/>
      <c r="EG122" s="292"/>
      <c r="EH122" s="292"/>
      <c r="EI122" s="292"/>
      <c r="EJ122" s="292"/>
      <c r="EK122" s="292"/>
      <c r="EL122" s="292"/>
      <c r="EM122" s="292"/>
      <c r="EN122" s="292"/>
      <c r="EO122" s="292"/>
      <c r="EP122" s="292"/>
      <c r="EQ122" s="292"/>
      <c r="ER122" s="293"/>
      <c r="ES122" s="294"/>
      <c r="ET122" s="257"/>
      <c r="EU122" s="257"/>
      <c r="EV122" s="257"/>
      <c r="EW122" s="257"/>
      <c r="EX122" s="257"/>
      <c r="EY122" s="257"/>
      <c r="EZ122" s="257"/>
      <c r="FA122" s="257"/>
      <c r="FB122" s="257"/>
      <c r="FC122" s="257"/>
      <c r="FD122" s="257"/>
      <c r="FE122" s="258"/>
    </row>
    <row r="123" spans="1:161" ht="11.25">
      <c r="A123" s="295"/>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88"/>
      <c r="BY123" s="289"/>
      <c r="BZ123" s="289"/>
      <c r="CA123" s="289"/>
      <c r="CB123" s="289"/>
      <c r="CC123" s="289"/>
      <c r="CD123" s="289"/>
      <c r="CE123" s="297"/>
      <c r="CF123" s="298"/>
      <c r="CG123" s="289"/>
      <c r="CH123" s="289"/>
      <c r="CI123" s="289"/>
      <c r="CJ123" s="289"/>
      <c r="CK123" s="289"/>
      <c r="CL123" s="289"/>
      <c r="CM123" s="289"/>
      <c r="CN123" s="289"/>
      <c r="CO123" s="289"/>
      <c r="CP123" s="289"/>
      <c r="CQ123" s="289"/>
      <c r="CR123" s="297"/>
      <c r="CS123" s="312" t="s">
        <v>316</v>
      </c>
      <c r="CT123" s="313"/>
      <c r="CU123" s="313"/>
      <c r="CV123" s="313"/>
      <c r="CW123" s="313"/>
      <c r="CX123" s="313"/>
      <c r="CY123" s="313"/>
      <c r="CZ123" s="313"/>
      <c r="DA123" s="313"/>
      <c r="DB123" s="313"/>
      <c r="DC123" s="313"/>
      <c r="DD123" s="313"/>
      <c r="DE123" s="314"/>
      <c r="DF123" s="315">
        <f>SUM(DF124:DR125)</f>
        <v>0</v>
      </c>
      <c r="DG123" s="316"/>
      <c r="DH123" s="316"/>
      <c r="DI123" s="316"/>
      <c r="DJ123" s="316"/>
      <c r="DK123" s="316"/>
      <c r="DL123" s="316"/>
      <c r="DM123" s="316"/>
      <c r="DN123" s="316"/>
      <c r="DO123" s="316"/>
      <c r="DP123" s="316"/>
      <c r="DQ123" s="316"/>
      <c r="DR123" s="317"/>
      <c r="DS123" s="315">
        <f>SUM(DS124:EE125)</f>
        <v>0</v>
      </c>
      <c r="DT123" s="316"/>
      <c r="DU123" s="316"/>
      <c r="DV123" s="316"/>
      <c r="DW123" s="316"/>
      <c r="DX123" s="316"/>
      <c r="DY123" s="316"/>
      <c r="DZ123" s="316"/>
      <c r="EA123" s="316"/>
      <c r="EB123" s="316"/>
      <c r="EC123" s="316"/>
      <c r="ED123" s="316"/>
      <c r="EE123" s="317"/>
      <c r="EF123" s="315">
        <f>SUM(EF124:ER125)</f>
        <v>0</v>
      </c>
      <c r="EG123" s="316"/>
      <c r="EH123" s="316"/>
      <c r="EI123" s="316"/>
      <c r="EJ123" s="316"/>
      <c r="EK123" s="316"/>
      <c r="EL123" s="316"/>
      <c r="EM123" s="316"/>
      <c r="EN123" s="316"/>
      <c r="EO123" s="316"/>
      <c r="EP123" s="316"/>
      <c r="EQ123" s="316"/>
      <c r="ER123" s="317"/>
      <c r="ES123" s="294"/>
      <c r="ET123" s="257"/>
      <c r="EU123" s="257"/>
      <c r="EV123" s="257"/>
      <c r="EW123" s="257"/>
      <c r="EX123" s="257"/>
      <c r="EY123" s="257"/>
      <c r="EZ123" s="257"/>
      <c r="FA123" s="257"/>
      <c r="FB123" s="257"/>
      <c r="FC123" s="257"/>
      <c r="FD123" s="257"/>
      <c r="FE123" s="258"/>
    </row>
    <row r="124" spans="1:161" ht="11.25">
      <c r="A124" s="295"/>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88"/>
      <c r="BY124" s="289"/>
      <c r="BZ124" s="289"/>
      <c r="CA124" s="289"/>
      <c r="CB124" s="289"/>
      <c r="CC124" s="289"/>
      <c r="CD124" s="289"/>
      <c r="CE124" s="297"/>
      <c r="CF124" s="298"/>
      <c r="CG124" s="289"/>
      <c r="CH124" s="289"/>
      <c r="CI124" s="289"/>
      <c r="CJ124" s="289"/>
      <c r="CK124" s="289"/>
      <c r="CL124" s="289"/>
      <c r="CM124" s="289"/>
      <c r="CN124" s="289"/>
      <c r="CO124" s="289"/>
      <c r="CP124" s="289"/>
      <c r="CQ124" s="289"/>
      <c r="CR124" s="297"/>
      <c r="CS124" s="298" t="s">
        <v>313</v>
      </c>
      <c r="CT124" s="289"/>
      <c r="CU124" s="289"/>
      <c r="CV124" s="289"/>
      <c r="CW124" s="289"/>
      <c r="CX124" s="289"/>
      <c r="CY124" s="289"/>
      <c r="CZ124" s="289"/>
      <c r="DA124" s="289"/>
      <c r="DB124" s="289"/>
      <c r="DC124" s="289"/>
      <c r="DD124" s="289"/>
      <c r="DE124" s="297"/>
      <c r="DF124" s="291"/>
      <c r="DG124" s="292"/>
      <c r="DH124" s="292"/>
      <c r="DI124" s="292"/>
      <c r="DJ124" s="292"/>
      <c r="DK124" s="292"/>
      <c r="DL124" s="292"/>
      <c r="DM124" s="292"/>
      <c r="DN124" s="292"/>
      <c r="DO124" s="292"/>
      <c r="DP124" s="292"/>
      <c r="DQ124" s="292"/>
      <c r="DR124" s="293"/>
      <c r="DS124" s="291"/>
      <c r="DT124" s="292"/>
      <c r="DU124" s="292"/>
      <c r="DV124" s="292"/>
      <c r="DW124" s="292"/>
      <c r="DX124" s="292"/>
      <c r="DY124" s="292"/>
      <c r="DZ124" s="292"/>
      <c r="EA124" s="292"/>
      <c r="EB124" s="292"/>
      <c r="EC124" s="292"/>
      <c r="ED124" s="292"/>
      <c r="EE124" s="293"/>
      <c r="EF124" s="291"/>
      <c r="EG124" s="292"/>
      <c r="EH124" s="292"/>
      <c r="EI124" s="292"/>
      <c r="EJ124" s="292"/>
      <c r="EK124" s="292"/>
      <c r="EL124" s="292"/>
      <c r="EM124" s="292"/>
      <c r="EN124" s="292"/>
      <c r="EO124" s="292"/>
      <c r="EP124" s="292"/>
      <c r="EQ124" s="292"/>
      <c r="ER124" s="293"/>
      <c r="ES124" s="294"/>
      <c r="ET124" s="257"/>
      <c r="EU124" s="257"/>
      <c r="EV124" s="257"/>
      <c r="EW124" s="257"/>
      <c r="EX124" s="257"/>
      <c r="EY124" s="257"/>
      <c r="EZ124" s="257"/>
      <c r="FA124" s="257"/>
      <c r="FB124" s="257"/>
      <c r="FC124" s="257"/>
      <c r="FD124" s="257"/>
      <c r="FE124" s="258"/>
    </row>
    <row r="125" spans="1:161" ht="11.25">
      <c r="A125" s="295"/>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88"/>
      <c r="BY125" s="289"/>
      <c r="BZ125" s="289"/>
      <c r="CA125" s="289"/>
      <c r="CB125" s="289"/>
      <c r="CC125" s="289"/>
      <c r="CD125" s="289"/>
      <c r="CE125" s="297"/>
      <c r="CF125" s="298"/>
      <c r="CG125" s="289"/>
      <c r="CH125" s="289"/>
      <c r="CI125" s="289"/>
      <c r="CJ125" s="289"/>
      <c r="CK125" s="289"/>
      <c r="CL125" s="289"/>
      <c r="CM125" s="289"/>
      <c r="CN125" s="289"/>
      <c r="CO125" s="289"/>
      <c r="CP125" s="289"/>
      <c r="CQ125" s="289"/>
      <c r="CR125" s="297"/>
      <c r="CS125" s="298"/>
      <c r="CT125" s="289"/>
      <c r="CU125" s="289"/>
      <c r="CV125" s="289"/>
      <c r="CW125" s="289"/>
      <c r="CX125" s="289"/>
      <c r="CY125" s="289"/>
      <c r="CZ125" s="289"/>
      <c r="DA125" s="289"/>
      <c r="DB125" s="289"/>
      <c r="DC125" s="289"/>
      <c r="DD125" s="289"/>
      <c r="DE125" s="297"/>
      <c r="DF125" s="291"/>
      <c r="DG125" s="292"/>
      <c r="DH125" s="292"/>
      <c r="DI125" s="292"/>
      <c r="DJ125" s="292"/>
      <c r="DK125" s="292"/>
      <c r="DL125" s="292"/>
      <c r="DM125" s="292"/>
      <c r="DN125" s="292"/>
      <c r="DO125" s="292"/>
      <c r="DP125" s="292"/>
      <c r="DQ125" s="292"/>
      <c r="DR125" s="293"/>
      <c r="DS125" s="291"/>
      <c r="DT125" s="292"/>
      <c r="DU125" s="292"/>
      <c r="DV125" s="292"/>
      <c r="DW125" s="292"/>
      <c r="DX125" s="292"/>
      <c r="DY125" s="292"/>
      <c r="DZ125" s="292"/>
      <c r="EA125" s="292"/>
      <c r="EB125" s="292"/>
      <c r="EC125" s="292"/>
      <c r="ED125" s="292"/>
      <c r="EE125" s="293"/>
      <c r="EF125" s="291"/>
      <c r="EG125" s="292"/>
      <c r="EH125" s="292"/>
      <c r="EI125" s="292"/>
      <c r="EJ125" s="292"/>
      <c r="EK125" s="292"/>
      <c r="EL125" s="292"/>
      <c r="EM125" s="292"/>
      <c r="EN125" s="292"/>
      <c r="EO125" s="292"/>
      <c r="EP125" s="292"/>
      <c r="EQ125" s="292"/>
      <c r="ER125" s="293"/>
      <c r="ES125" s="294"/>
      <c r="ET125" s="257"/>
      <c r="EU125" s="257"/>
      <c r="EV125" s="257"/>
      <c r="EW125" s="257"/>
      <c r="EX125" s="257"/>
      <c r="EY125" s="257"/>
      <c r="EZ125" s="257"/>
      <c r="FA125" s="257"/>
      <c r="FB125" s="257"/>
      <c r="FC125" s="257"/>
      <c r="FD125" s="257"/>
      <c r="FE125" s="258"/>
    </row>
    <row r="126" spans="1:161" ht="12.75" customHeight="1">
      <c r="A126" s="370" t="s">
        <v>114</v>
      </c>
      <c r="B126" s="371"/>
      <c r="C126" s="371"/>
      <c r="D126" s="371"/>
      <c r="E126" s="371"/>
      <c r="F126" s="371"/>
      <c r="G126" s="371"/>
      <c r="H126" s="371"/>
      <c r="I126" s="371"/>
      <c r="J126" s="371"/>
      <c r="K126" s="371"/>
      <c r="L126" s="371"/>
      <c r="M126" s="371"/>
      <c r="N126" s="371"/>
      <c r="O126" s="371"/>
      <c r="P126" s="371"/>
      <c r="Q126" s="371"/>
      <c r="R126" s="371"/>
      <c r="S126" s="371"/>
      <c r="T126" s="371"/>
      <c r="U126" s="371"/>
      <c r="V126" s="371"/>
      <c r="W126" s="371"/>
      <c r="X126" s="371"/>
      <c r="Y126" s="371"/>
      <c r="Z126" s="371"/>
      <c r="AA126" s="371"/>
      <c r="AB126" s="371"/>
      <c r="AC126" s="371"/>
      <c r="AD126" s="371"/>
      <c r="AE126" s="371"/>
      <c r="AF126" s="371"/>
      <c r="AG126" s="371"/>
      <c r="AH126" s="371"/>
      <c r="AI126" s="371"/>
      <c r="AJ126" s="371"/>
      <c r="AK126" s="371"/>
      <c r="AL126" s="371"/>
      <c r="AM126" s="371"/>
      <c r="AN126" s="371"/>
      <c r="AO126" s="371"/>
      <c r="AP126" s="371"/>
      <c r="AQ126" s="371"/>
      <c r="AR126" s="371"/>
      <c r="AS126" s="371"/>
      <c r="AT126" s="371"/>
      <c r="AU126" s="371"/>
      <c r="AV126" s="371"/>
      <c r="AW126" s="371"/>
      <c r="AX126" s="371"/>
      <c r="AY126" s="371"/>
      <c r="AZ126" s="371"/>
      <c r="BA126" s="371"/>
      <c r="BB126" s="371"/>
      <c r="BC126" s="371"/>
      <c r="BD126" s="371"/>
      <c r="BE126" s="371"/>
      <c r="BF126" s="371"/>
      <c r="BG126" s="371"/>
      <c r="BH126" s="371"/>
      <c r="BI126" s="371"/>
      <c r="BJ126" s="371"/>
      <c r="BK126" s="371"/>
      <c r="BL126" s="371"/>
      <c r="BM126" s="371"/>
      <c r="BN126" s="371"/>
      <c r="BO126" s="371"/>
      <c r="BP126" s="371"/>
      <c r="BQ126" s="371"/>
      <c r="BR126" s="371"/>
      <c r="BS126" s="371"/>
      <c r="BT126" s="371"/>
      <c r="BU126" s="371"/>
      <c r="BV126" s="371"/>
      <c r="BW126" s="371"/>
      <c r="BX126" s="362" t="s">
        <v>115</v>
      </c>
      <c r="BY126" s="350"/>
      <c r="BZ126" s="350"/>
      <c r="CA126" s="350"/>
      <c r="CB126" s="350"/>
      <c r="CC126" s="350"/>
      <c r="CD126" s="350"/>
      <c r="CE126" s="351"/>
      <c r="CF126" s="349" t="s">
        <v>41</v>
      </c>
      <c r="CG126" s="350"/>
      <c r="CH126" s="350"/>
      <c r="CI126" s="350"/>
      <c r="CJ126" s="350"/>
      <c r="CK126" s="350"/>
      <c r="CL126" s="350"/>
      <c r="CM126" s="350"/>
      <c r="CN126" s="350"/>
      <c r="CO126" s="350"/>
      <c r="CP126" s="350"/>
      <c r="CQ126" s="350"/>
      <c r="CR126" s="351"/>
      <c r="CS126" s="349"/>
      <c r="CT126" s="350"/>
      <c r="CU126" s="350"/>
      <c r="CV126" s="350"/>
      <c r="CW126" s="350"/>
      <c r="CX126" s="350"/>
      <c r="CY126" s="350"/>
      <c r="CZ126" s="350"/>
      <c r="DA126" s="350"/>
      <c r="DB126" s="350"/>
      <c r="DC126" s="350"/>
      <c r="DD126" s="350"/>
      <c r="DE126" s="351"/>
      <c r="DF126" s="352">
        <f>DF127+DF128+DF135+DF188</f>
        <v>8642639.030000001</v>
      </c>
      <c r="DG126" s="353"/>
      <c r="DH126" s="353"/>
      <c r="DI126" s="353"/>
      <c r="DJ126" s="353"/>
      <c r="DK126" s="353"/>
      <c r="DL126" s="353"/>
      <c r="DM126" s="353"/>
      <c r="DN126" s="353"/>
      <c r="DO126" s="353"/>
      <c r="DP126" s="353"/>
      <c r="DQ126" s="353"/>
      <c r="DR126" s="354"/>
      <c r="DS126" s="352">
        <f>DS127+DS128+DS135+DS188</f>
        <v>8949457.030000001</v>
      </c>
      <c r="DT126" s="353"/>
      <c r="DU126" s="353"/>
      <c r="DV126" s="353"/>
      <c r="DW126" s="353"/>
      <c r="DX126" s="353"/>
      <c r="DY126" s="353"/>
      <c r="DZ126" s="353"/>
      <c r="EA126" s="353"/>
      <c r="EB126" s="353"/>
      <c r="EC126" s="353"/>
      <c r="ED126" s="353"/>
      <c r="EE126" s="354"/>
      <c r="EF126" s="352">
        <f>EF127+EF128+EF135+EF188</f>
        <v>9295123.030000001</v>
      </c>
      <c r="EG126" s="353"/>
      <c r="EH126" s="353"/>
      <c r="EI126" s="353"/>
      <c r="EJ126" s="353"/>
      <c r="EK126" s="353"/>
      <c r="EL126" s="353"/>
      <c r="EM126" s="353"/>
      <c r="EN126" s="353"/>
      <c r="EO126" s="353"/>
      <c r="EP126" s="353"/>
      <c r="EQ126" s="353"/>
      <c r="ER126" s="354"/>
      <c r="ES126" s="355"/>
      <c r="ET126" s="356"/>
      <c r="EU126" s="356"/>
      <c r="EV126" s="356"/>
      <c r="EW126" s="356"/>
      <c r="EX126" s="356"/>
      <c r="EY126" s="356"/>
      <c r="EZ126" s="356"/>
      <c r="FA126" s="356"/>
      <c r="FB126" s="356"/>
      <c r="FC126" s="356"/>
      <c r="FD126" s="356"/>
      <c r="FE126" s="357"/>
    </row>
    <row r="127" spans="1:161" ht="21.75" customHeight="1">
      <c r="A127" s="295" t="s">
        <v>235</v>
      </c>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88" t="s">
        <v>116</v>
      </c>
      <c r="BY127" s="289"/>
      <c r="BZ127" s="289"/>
      <c r="CA127" s="289"/>
      <c r="CB127" s="289"/>
      <c r="CC127" s="289"/>
      <c r="CD127" s="289"/>
      <c r="CE127" s="297"/>
      <c r="CF127" s="298" t="s">
        <v>117</v>
      </c>
      <c r="CG127" s="289"/>
      <c r="CH127" s="289"/>
      <c r="CI127" s="289"/>
      <c r="CJ127" s="289"/>
      <c r="CK127" s="289"/>
      <c r="CL127" s="289"/>
      <c r="CM127" s="289"/>
      <c r="CN127" s="289"/>
      <c r="CO127" s="289"/>
      <c r="CP127" s="289"/>
      <c r="CQ127" s="289"/>
      <c r="CR127" s="297"/>
      <c r="CS127" s="298"/>
      <c r="CT127" s="289"/>
      <c r="CU127" s="289"/>
      <c r="CV127" s="289"/>
      <c r="CW127" s="289"/>
      <c r="CX127" s="289"/>
      <c r="CY127" s="289"/>
      <c r="CZ127" s="289"/>
      <c r="DA127" s="289"/>
      <c r="DB127" s="289"/>
      <c r="DC127" s="289"/>
      <c r="DD127" s="289"/>
      <c r="DE127" s="297"/>
      <c r="DF127" s="291"/>
      <c r="DG127" s="292"/>
      <c r="DH127" s="292"/>
      <c r="DI127" s="292"/>
      <c r="DJ127" s="292"/>
      <c r="DK127" s="292"/>
      <c r="DL127" s="292"/>
      <c r="DM127" s="292"/>
      <c r="DN127" s="292"/>
      <c r="DO127" s="292"/>
      <c r="DP127" s="292"/>
      <c r="DQ127" s="292"/>
      <c r="DR127" s="293"/>
      <c r="DS127" s="291"/>
      <c r="DT127" s="292"/>
      <c r="DU127" s="292"/>
      <c r="DV127" s="292"/>
      <c r="DW127" s="292"/>
      <c r="DX127" s="292"/>
      <c r="DY127" s="292"/>
      <c r="DZ127" s="292"/>
      <c r="EA127" s="292"/>
      <c r="EB127" s="292"/>
      <c r="EC127" s="292"/>
      <c r="ED127" s="292"/>
      <c r="EE127" s="293"/>
      <c r="EF127" s="291"/>
      <c r="EG127" s="292"/>
      <c r="EH127" s="292"/>
      <c r="EI127" s="292"/>
      <c r="EJ127" s="292"/>
      <c r="EK127" s="292"/>
      <c r="EL127" s="292"/>
      <c r="EM127" s="292"/>
      <c r="EN127" s="292"/>
      <c r="EO127" s="292"/>
      <c r="EP127" s="292"/>
      <c r="EQ127" s="292"/>
      <c r="ER127" s="293"/>
      <c r="ES127" s="294"/>
      <c r="ET127" s="257"/>
      <c r="EU127" s="257"/>
      <c r="EV127" s="257"/>
      <c r="EW127" s="257"/>
      <c r="EX127" s="257"/>
      <c r="EY127" s="257"/>
      <c r="EZ127" s="257"/>
      <c r="FA127" s="257"/>
      <c r="FB127" s="257"/>
      <c r="FC127" s="257"/>
      <c r="FD127" s="257"/>
      <c r="FE127" s="258"/>
    </row>
    <row r="128" spans="1:161" ht="23.25" customHeight="1">
      <c r="A128" s="295" t="s">
        <v>118</v>
      </c>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369"/>
      <c r="BX128" s="288" t="s">
        <v>119</v>
      </c>
      <c r="BY128" s="289"/>
      <c r="BZ128" s="289"/>
      <c r="CA128" s="289"/>
      <c r="CB128" s="289"/>
      <c r="CC128" s="289"/>
      <c r="CD128" s="289"/>
      <c r="CE128" s="297"/>
      <c r="CF128" s="298" t="s">
        <v>120</v>
      </c>
      <c r="CG128" s="289"/>
      <c r="CH128" s="289"/>
      <c r="CI128" s="289"/>
      <c r="CJ128" s="289"/>
      <c r="CK128" s="289"/>
      <c r="CL128" s="289"/>
      <c r="CM128" s="289"/>
      <c r="CN128" s="289"/>
      <c r="CO128" s="289"/>
      <c r="CP128" s="289"/>
      <c r="CQ128" s="289"/>
      <c r="CR128" s="297"/>
      <c r="CS128" s="298"/>
      <c r="CT128" s="289"/>
      <c r="CU128" s="289"/>
      <c r="CV128" s="289"/>
      <c r="CW128" s="289"/>
      <c r="CX128" s="289"/>
      <c r="CY128" s="289"/>
      <c r="CZ128" s="289"/>
      <c r="DA128" s="289"/>
      <c r="DB128" s="289"/>
      <c r="DC128" s="289"/>
      <c r="DD128" s="289"/>
      <c r="DE128" s="297"/>
      <c r="DF128" s="363">
        <f>DF129+DF132</f>
        <v>0</v>
      </c>
      <c r="DG128" s="364"/>
      <c r="DH128" s="364"/>
      <c r="DI128" s="364"/>
      <c r="DJ128" s="364"/>
      <c r="DK128" s="364"/>
      <c r="DL128" s="364"/>
      <c r="DM128" s="364"/>
      <c r="DN128" s="364"/>
      <c r="DO128" s="364"/>
      <c r="DP128" s="364"/>
      <c r="DQ128" s="364"/>
      <c r="DR128" s="365"/>
      <c r="DS128" s="363">
        <f>DS129+DS132</f>
        <v>0</v>
      </c>
      <c r="DT128" s="364"/>
      <c r="DU128" s="364"/>
      <c r="DV128" s="364"/>
      <c r="DW128" s="364"/>
      <c r="DX128" s="364"/>
      <c r="DY128" s="364"/>
      <c r="DZ128" s="364"/>
      <c r="EA128" s="364"/>
      <c r="EB128" s="364"/>
      <c r="EC128" s="364"/>
      <c r="ED128" s="364"/>
      <c r="EE128" s="365"/>
      <c r="EF128" s="363">
        <f>EF129+EF132</f>
        <v>0</v>
      </c>
      <c r="EG128" s="364"/>
      <c r="EH128" s="364"/>
      <c r="EI128" s="364"/>
      <c r="EJ128" s="364"/>
      <c r="EK128" s="364"/>
      <c r="EL128" s="364"/>
      <c r="EM128" s="364"/>
      <c r="EN128" s="364"/>
      <c r="EO128" s="364"/>
      <c r="EP128" s="364"/>
      <c r="EQ128" s="364"/>
      <c r="ER128" s="365"/>
      <c r="ES128" s="294"/>
      <c r="ET128" s="257"/>
      <c r="EU128" s="257"/>
      <c r="EV128" s="257"/>
      <c r="EW128" s="257"/>
      <c r="EX128" s="257"/>
      <c r="EY128" s="257"/>
      <c r="EZ128" s="257"/>
      <c r="FA128" s="257"/>
      <c r="FB128" s="257"/>
      <c r="FC128" s="257"/>
      <c r="FD128" s="257"/>
      <c r="FE128" s="258"/>
    </row>
    <row r="129" spans="1:161" ht="11.25">
      <c r="A129" s="295"/>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296"/>
      <c r="BC129" s="296"/>
      <c r="BD129" s="296"/>
      <c r="BE129" s="296"/>
      <c r="BF129" s="296"/>
      <c r="BG129" s="296"/>
      <c r="BH129" s="296"/>
      <c r="BI129" s="296"/>
      <c r="BJ129" s="296"/>
      <c r="BK129" s="296"/>
      <c r="BL129" s="296"/>
      <c r="BM129" s="296"/>
      <c r="BN129" s="296"/>
      <c r="BO129" s="296"/>
      <c r="BP129" s="296"/>
      <c r="BQ129" s="296"/>
      <c r="BR129" s="296"/>
      <c r="BS129" s="296"/>
      <c r="BT129" s="296"/>
      <c r="BU129" s="296"/>
      <c r="BV129" s="296"/>
      <c r="BW129" s="296"/>
      <c r="BX129" s="288"/>
      <c r="BY129" s="289"/>
      <c r="BZ129" s="289"/>
      <c r="CA129" s="289"/>
      <c r="CB129" s="289"/>
      <c r="CC129" s="289"/>
      <c r="CD129" s="289"/>
      <c r="CE129" s="297"/>
      <c r="CF129" s="298"/>
      <c r="CG129" s="289"/>
      <c r="CH129" s="289"/>
      <c r="CI129" s="289"/>
      <c r="CJ129" s="289"/>
      <c r="CK129" s="289"/>
      <c r="CL129" s="289"/>
      <c r="CM129" s="289"/>
      <c r="CN129" s="289"/>
      <c r="CO129" s="289"/>
      <c r="CP129" s="289"/>
      <c r="CQ129" s="289"/>
      <c r="CR129" s="297"/>
      <c r="CS129" s="312" t="s">
        <v>317</v>
      </c>
      <c r="CT129" s="313"/>
      <c r="CU129" s="313"/>
      <c r="CV129" s="313"/>
      <c r="CW129" s="313"/>
      <c r="CX129" s="313"/>
      <c r="CY129" s="313"/>
      <c r="CZ129" s="313"/>
      <c r="DA129" s="313"/>
      <c r="DB129" s="313"/>
      <c r="DC129" s="313"/>
      <c r="DD129" s="313"/>
      <c r="DE129" s="314"/>
      <c r="DF129" s="315">
        <f>SUM(DF130:DR131)</f>
        <v>0</v>
      </c>
      <c r="DG129" s="316"/>
      <c r="DH129" s="316"/>
      <c r="DI129" s="316"/>
      <c r="DJ129" s="316"/>
      <c r="DK129" s="316"/>
      <c r="DL129" s="316"/>
      <c r="DM129" s="316"/>
      <c r="DN129" s="316"/>
      <c r="DO129" s="316"/>
      <c r="DP129" s="316"/>
      <c r="DQ129" s="316"/>
      <c r="DR129" s="317"/>
      <c r="DS129" s="315">
        <f>SUM(DS130:EE131)</f>
        <v>0</v>
      </c>
      <c r="DT129" s="316"/>
      <c r="DU129" s="316"/>
      <c r="DV129" s="316"/>
      <c r="DW129" s="316"/>
      <c r="DX129" s="316"/>
      <c r="DY129" s="316"/>
      <c r="DZ129" s="316"/>
      <c r="EA129" s="316"/>
      <c r="EB129" s="316"/>
      <c r="EC129" s="316"/>
      <c r="ED129" s="316"/>
      <c r="EE129" s="317"/>
      <c r="EF129" s="315">
        <f>SUM(EF130:ER131)</f>
        <v>0</v>
      </c>
      <c r="EG129" s="316"/>
      <c r="EH129" s="316"/>
      <c r="EI129" s="316"/>
      <c r="EJ129" s="316"/>
      <c r="EK129" s="316"/>
      <c r="EL129" s="316"/>
      <c r="EM129" s="316"/>
      <c r="EN129" s="316"/>
      <c r="EO129" s="316"/>
      <c r="EP129" s="316"/>
      <c r="EQ129" s="316"/>
      <c r="ER129" s="317"/>
      <c r="ES129" s="294"/>
      <c r="ET129" s="257"/>
      <c r="EU129" s="257"/>
      <c r="EV129" s="257"/>
      <c r="EW129" s="257"/>
      <c r="EX129" s="257"/>
      <c r="EY129" s="257"/>
      <c r="EZ129" s="257"/>
      <c r="FA129" s="257"/>
      <c r="FB129" s="257"/>
      <c r="FC129" s="257"/>
      <c r="FD129" s="257"/>
      <c r="FE129" s="258"/>
    </row>
    <row r="130" spans="1:161" ht="11.25">
      <c r="A130" s="295"/>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296"/>
      <c r="BC130" s="296"/>
      <c r="BD130" s="296"/>
      <c r="BE130" s="296"/>
      <c r="BF130" s="296"/>
      <c r="BG130" s="296"/>
      <c r="BH130" s="296"/>
      <c r="BI130" s="296"/>
      <c r="BJ130" s="296"/>
      <c r="BK130" s="296"/>
      <c r="BL130" s="296"/>
      <c r="BM130" s="296"/>
      <c r="BN130" s="296"/>
      <c r="BO130" s="296"/>
      <c r="BP130" s="296"/>
      <c r="BQ130" s="296"/>
      <c r="BR130" s="296"/>
      <c r="BS130" s="296"/>
      <c r="BT130" s="296"/>
      <c r="BU130" s="296"/>
      <c r="BV130" s="296"/>
      <c r="BW130" s="296"/>
      <c r="BX130" s="288"/>
      <c r="BY130" s="289"/>
      <c r="BZ130" s="289"/>
      <c r="CA130" s="289"/>
      <c r="CB130" s="289"/>
      <c r="CC130" s="289"/>
      <c r="CD130" s="289"/>
      <c r="CE130" s="297"/>
      <c r="CF130" s="298"/>
      <c r="CG130" s="289"/>
      <c r="CH130" s="289"/>
      <c r="CI130" s="289"/>
      <c r="CJ130" s="289"/>
      <c r="CK130" s="289"/>
      <c r="CL130" s="289"/>
      <c r="CM130" s="289"/>
      <c r="CN130" s="289"/>
      <c r="CO130" s="289"/>
      <c r="CP130" s="289"/>
      <c r="CQ130" s="289"/>
      <c r="CR130" s="297"/>
      <c r="CS130" s="298" t="s">
        <v>318</v>
      </c>
      <c r="CT130" s="289"/>
      <c r="CU130" s="289"/>
      <c r="CV130" s="289"/>
      <c r="CW130" s="289"/>
      <c r="CX130" s="289"/>
      <c r="CY130" s="289"/>
      <c r="CZ130" s="289"/>
      <c r="DA130" s="289"/>
      <c r="DB130" s="289"/>
      <c r="DC130" s="289"/>
      <c r="DD130" s="289"/>
      <c r="DE130" s="297"/>
      <c r="DF130" s="291"/>
      <c r="DG130" s="292"/>
      <c r="DH130" s="292"/>
      <c r="DI130" s="292"/>
      <c r="DJ130" s="292"/>
      <c r="DK130" s="292"/>
      <c r="DL130" s="292"/>
      <c r="DM130" s="292"/>
      <c r="DN130" s="292"/>
      <c r="DO130" s="292"/>
      <c r="DP130" s="292"/>
      <c r="DQ130" s="292"/>
      <c r="DR130" s="293"/>
      <c r="DS130" s="291"/>
      <c r="DT130" s="292"/>
      <c r="DU130" s="292"/>
      <c r="DV130" s="292"/>
      <c r="DW130" s="292"/>
      <c r="DX130" s="292"/>
      <c r="DY130" s="292"/>
      <c r="DZ130" s="292"/>
      <c r="EA130" s="292"/>
      <c r="EB130" s="292"/>
      <c r="EC130" s="292"/>
      <c r="ED130" s="292"/>
      <c r="EE130" s="293"/>
      <c r="EF130" s="291"/>
      <c r="EG130" s="292"/>
      <c r="EH130" s="292"/>
      <c r="EI130" s="292"/>
      <c r="EJ130" s="292"/>
      <c r="EK130" s="292"/>
      <c r="EL130" s="292"/>
      <c r="EM130" s="292"/>
      <c r="EN130" s="292"/>
      <c r="EO130" s="292"/>
      <c r="EP130" s="292"/>
      <c r="EQ130" s="292"/>
      <c r="ER130" s="293"/>
      <c r="ES130" s="294"/>
      <c r="ET130" s="257"/>
      <c r="EU130" s="257"/>
      <c r="EV130" s="257"/>
      <c r="EW130" s="257"/>
      <c r="EX130" s="257"/>
      <c r="EY130" s="257"/>
      <c r="EZ130" s="257"/>
      <c r="FA130" s="257"/>
      <c r="FB130" s="257"/>
      <c r="FC130" s="257"/>
      <c r="FD130" s="257"/>
      <c r="FE130" s="258"/>
    </row>
    <row r="131" spans="1:161" ht="11.25">
      <c r="A131" s="295"/>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296"/>
      <c r="BC131" s="296"/>
      <c r="BD131" s="296"/>
      <c r="BE131" s="296"/>
      <c r="BF131" s="296"/>
      <c r="BG131" s="296"/>
      <c r="BH131" s="296"/>
      <c r="BI131" s="296"/>
      <c r="BJ131" s="296"/>
      <c r="BK131" s="296"/>
      <c r="BL131" s="296"/>
      <c r="BM131" s="296"/>
      <c r="BN131" s="296"/>
      <c r="BO131" s="296"/>
      <c r="BP131" s="296"/>
      <c r="BQ131" s="296"/>
      <c r="BR131" s="296"/>
      <c r="BS131" s="296"/>
      <c r="BT131" s="296"/>
      <c r="BU131" s="296"/>
      <c r="BV131" s="296"/>
      <c r="BW131" s="296"/>
      <c r="BX131" s="288"/>
      <c r="BY131" s="289"/>
      <c r="BZ131" s="289"/>
      <c r="CA131" s="289"/>
      <c r="CB131" s="289"/>
      <c r="CC131" s="289"/>
      <c r="CD131" s="289"/>
      <c r="CE131" s="297"/>
      <c r="CF131" s="298"/>
      <c r="CG131" s="289"/>
      <c r="CH131" s="289"/>
      <c r="CI131" s="289"/>
      <c r="CJ131" s="289"/>
      <c r="CK131" s="289"/>
      <c r="CL131" s="289"/>
      <c r="CM131" s="289"/>
      <c r="CN131" s="289"/>
      <c r="CO131" s="289"/>
      <c r="CP131" s="289"/>
      <c r="CQ131" s="289"/>
      <c r="CR131" s="297"/>
      <c r="CS131" s="298"/>
      <c r="CT131" s="289"/>
      <c r="CU131" s="289"/>
      <c r="CV131" s="289"/>
      <c r="CW131" s="289"/>
      <c r="CX131" s="289"/>
      <c r="CY131" s="289"/>
      <c r="CZ131" s="289"/>
      <c r="DA131" s="289"/>
      <c r="DB131" s="289"/>
      <c r="DC131" s="289"/>
      <c r="DD131" s="289"/>
      <c r="DE131" s="297"/>
      <c r="DF131" s="291"/>
      <c r="DG131" s="292"/>
      <c r="DH131" s="292"/>
      <c r="DI131" s="292"/>
      <c r="DJ131" s="292"/>
      <c r="DK131" s="292"/>
      <c r="DL131" s="292"/>
      <c r="DM131" s="292"/>
      <c r="DN131" s="292"/>
      <c r="DO131" s="292"/>
      <c r="DP131" s="292"/>
      <c r="DQ131" s="292"/>
      <c r="DR131" s="293"/>
      <c r="DS131" s="291"/>
      <c r="DT131" s="292"/>
      <c r="DU131" s="292"/>
      <c r="DV131" s="292"/>
      <c r="DW131" s="292"/>
      <c r="DX131" s="292"/>
      <c r="DY131" s="292"/>
      <c r="DZ131" s="292"/>
      <c r="EA131" s="292"/>
      <c r="EB131" s="292"/>
      <c r="EC131" s="292"/>
      <c r="ED131" s="292"/>
      <c r="EE131" s="293"/>
      <c r="EF131" s="291"/>
      <c r="EG131" s="292"/>
      <c r="EH131" s="292"/>
      <c r="EI131" s="292"/>
      <c r="EJ131" s="292"/>
      <c r="EK131" s="292"/>
      <c r="EL131" s="292"/>
      <c r="EM131" s="292"/>
      <c r="EN131" s="292"/>
      <c r="EO131" s="292"/>
      <c r="EP131" s="292"/>
      <c r="EQ131" s="292"/>
      <c r="ER131" s="293"/>
      <c r="ES131" s="294"/>
      <c r="ET131" s="257"/>
      <c r="EU131" s="257"/>
      <c r="EV131" s="257"/>
      <c r="EW131" s="257"/>
      <c r="EX131" s="257"/>
      <c r="EY131" s="257"/>
      <c r="EZ131" s="257"/>
      <c r="FA131" s="257"/>
      <c r="FB131" s="257"/>
      <c r="FC131" s="257"/>
      <c r="FD131" s="257"/>
      <c r="FE131" s="258"/>
    </row>
    <row r="132" spans="1:161" ht="11.25">
      <c r="A132" s="295"/>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296"/>
      <c r="BC132" s="296"/>
      <c r="BD132" s="296"/>
      <c r="BE132" s="296"/>
      <c r="BF132" s="296"/>
      <c r="BG132" s="296"/>
      <c r="BH132" s="296"/>
      <c r="BI132" s="296"/>
      <c r="BJ132" s="296"/>
      <c r="BK132" s="296"/>
      <c r="BL132" s="296"/>
      <c r="BM132" s="296"/>
      <c r="BN132" s="296"/>
      <c r="BO132" s="296"/>
      <c r="BP132" s="296"/>
      <c r="BQ132" s="296"/>
      <c r="BR132" s="296"/>
      <c r="BS132" s="296"/>
      <c r="BT132" s="296"/>
      <c r="BU132" s="296"/>
      <c r="BV132" s="296"/>
      <c r="BW132" s="296"/>
      <c r="BX132" s="288"/>
      <c r="BY132" s="289"/>
      <c r="BZ132" s="289"/>
      <c r="CA132" s="289"/>
      <c r="CB132" s="289"/>
      <c r="CC132" s="289"/>
      <c r="CD132" s="289"/>
      <c r="CE132" s="297"/>
      <c r="CF132" s="298"/>
      <c r="CG132" s="289"/>
      <c r="CH132" s="289"/>
      <c r="CI132" s="289"/>
      <c r="CJ132" s="289"/>
      <c r="CK132" s="289"/>
      <c r="CL132" s="289"/>
      <c r="CM132" s="289"/>
      <c r="CN132" s="289"/>
      <c r="CO132" s="289"/>
      <c r="CP132" s="289"/>
      <c r="CQ132" s="289"/>
      <c r="CR132" s="297"/>
      <c r="CS132" s="312" t="s">
        <v>319</v>
      </c>
      <c r="CT132" s="313"/>
      <c r="CU132" s="313"/>
      <c r="CV132" s="313"/>
      <c r="CW132" s="313"/>
      <c r="CX132" s="313"/>
      <c r="CY132" s="313"/>
      <c r="CZ132" s="313"/>
      <c r="DA132" s="313"/>
      <c r="DB132" s="313"/>
      <c r="DC132" s="313"/>
      <c r="DD132" s="313"/>
      <c r="DE132" s="314"/>
      <c r="DF132" s="315">
        <f>SUM(DF133:DR134)</f>
        <v>0</v>
      </c>
      <c r="DG132" s="316"/>
      <c r="DH132" s="316"/>
      <c r="DI132" s="316"/>
      <c r="DJ132" s="316"/>
      <c r="DK132" s="316"/>
      <c r="DL132" s="316"/>
      <c r="DM132" s="316"/>
      <c r="DN132" s="316"/>
      <c r="DO132" s="316"/>
      <c r="DP132" s="316"/>
      <c r="DQ132" s="316"/>
      <c r="DR132" s="317"/>
      <c r="DS132" s="315">
        <f>SUM(DS133:EE134)</f>
        <v>0</v>
      </c>
      <c r="DT132" s="316"/>
      <c r="DU132" s="316"/>
      <c r="DV132" s="316"/>
      <c r="DW132" s="316"/>
      <c r="DX132" s="316"/>
      <c r="DY132" s="316"/>
      <c r="DZ132" s="316"/>
      <c r="EA132" s="316"/>
      <c r="EB132" s="316"/>
      <c r="EC132" s="316"/>
      <c r="ED132" s="316"/>
      <c r="EE132" s="317"/>
      <c r="EF132" s="315">
        <f>SUM(EF133:ER134)</f>
        <v>0</v>
      </c>
      <c r="EG132" s="316"/>
      <c r="EH132" s="316"/>
      <c r="EI132" s="316"/>
      <c r="EJ132" s="316"/>
      <c r="EK132" s="316"/>
      <c r="EL132" s="316"/>
      <c r="EM132" s="316"/>
      <c r="EN132" s="316"/>
      <c r="EO132" s="316"/>
      <c r="EP132" s="316"/>
      <c r="EQ132" s="316"/>
      <c r="ER132" s="317"/>
      <c r="ES132" s="294"/>
      <c r="ET132" s="257"/>
      <c r="EU132" s="257"/>
      <c r="EV132" s="257"/>
      <c r="EW132" s="257"/>
      <c r="EX132" s="257"/>
      <c r="EY132" s="257"/>
      <c r="EZ132" s="257"/>
      <c r="FA132" s="257"/>
      <c r="FB132" s="257"/>
      <c r="FC132" s="257"/>
      <c r="FD132" s="257"/>
      <c r="FE132" s="258"/>
    </row>
    <row r="133" spans="1:161" ht="11.25">
      <c r="A133" s="295"/>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296"/>
      <c r="BC133" s="296"/>
      <c r="BD133" s="296"/>
      <c r="BE133" s="296"/>
      <c r="BF133" s="296"/>
      <c r="BG133" s="296"/>
      <c r="BH133" s="296"/>
      <c r="BI133" s="296"/>
      <c r="BJ133" s="296"/>
      <c r="BK133" s="296"/>
      <c r="BL133" s="296"/>
      <c r="BM133" s="296"/>
      <c r="BN133" s="296"/>
      <c r="BO133" s="296"/>
      <c r="BP133" s="296"/>
      <c r="BQ133" s="296"/>
      <c r="BR133" s="296"/>
      <c r="BS133" s="296"/>
      <c r="BT133" s="296"/>
      <c r="BU133" s="296"/>
      <c r="BV133" s="296"/>
      <c r="BW133" s="296"/>
      <c r="BX133" s="288"/>
      <c r="BY133" s="289"/>
      <c r="BZ133" s="289"/>
      <c r="CA133" s="289"/>
      <c r="CB133" s="289"/>
      <c r="CC133" s="289"/>
      <c r="CD133" s="289"/>
      <c r="CE133" s="297"/>
      <c r="CF133" s="298"/>
      <c r="CG133" s="289"/>
      <c r="CH133" s="289"/>
      <c r="CI133" s="289"/>
      <c r="CJ133" s="289"/>
      <c r="CK133" s="289"/>
      <c r="CL133" s="289"/>
      <c r="CM133" s="289"/>
      <c r="CN133" s="289"/>
      <c r="CO133" s="289"/>
      <c r="CP133" s="289"/>
      <c r="CQ133" s="289"/>
      <c r="CR133" s="297"/>
      <c r="CS133" s="298" t="s">
        <v>318</v>
      </c>
      <c r="CT133" s="289"/>
      <c r="CU133" s="289"/>
      <c r="CV133" s="289"/>
      <c r="CW133" s="289"/>
      <c r="CX133" s="289"/>
      <c r="CY133" s="289"/>
      <c r="CZ133" s="289"/>
      <c r="DA133" s="289"/>
      <c r="DB133" s="289"/>
      <c r="DC133" s="289"/>
      <c r="DD133" s="289"/>
      <c r="DE133" s="297"/>
      <c r="DF133" s="291"/>
      <c r="DG133" s="292"/>
      <c r="DH133" s="292"/>
      <c r="DI133" s="292"/>
      <c r="DJ133" s="292"/>
      <c r="DK133" s="292"/>
      <c r="DL133" s="292"/>
      <c r="DM133" s="292"/>
      <c r="DN133" s="292"/>
      <c r="DO133" s="292"/>
      <c r="DP133" s="292"/>
      <c r="DQ133" s="292"/>
      <c r="DR133" s="293"/>
      <c r="DS133" s="291"/>
      <c r="DT133" s="292"/>
      <c r="DU133" s="292"/>
      <c r="DV133" s="292"/>
      <c r="DW133" s="292"/>
      <c r="DX133" s="292"/>
      <c r="DY133" s="292"/>
      <c r="DZ133" s="292"/>
      <c r="EA133" s="292"/>
      <c r="EB133" s="292"/>
      <c r="EC133" s="292"/>
      <c r="ED133" s="292"/>
      <c r="EE133" s="293"/>
      <c r="EF133" s="291"/>
      <c r="EG133" s="292"/>
      <c r="EH133" s="292"/>
      <c r="EI133" s="292"/>
      <c r="EJ133" s="292"/>
      <c r="EK133" s="292"/>
      <c r="EL133" s="292"/>
      <c r="EM133" s="292"/>
      <c r="EN133" s="292"/>
      <c r="EO133" s="292"/>
      <c r="EP133" s="292"/>
      <c r="EQ133" s="292"/>
      <c r="ER133" s="293"/>
      <c r="ES133" s="294"/>
      <c r="ET133" s="257"/>
      <c r="EU133" s="257"/>
      <c r="EV133" s="257"/>
      <c r="EW133" s="257"/>
      <c r="EX133" s="257"/>
      <c r="EY133" s="257"/>
      <c r="EZ133" s="257"/>
      <c r="FA133" s="257"/>
      <c r="FB133" s="257"/>
      <c r="FC133" s="257"/>
      <c r="FD133" s="257"/>
      <c r="FE133" s="258"/>
    </row>
    <row r="134" spans="1:161" ht="11.25">
      <c r="A134" s="295"/>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296"/>
      <c r="BC134" s="296"/>
      <c r="BD134" s="296"/>
      <c r="BE134" s="296"/>
      <c r="BF134" s="296"/>
      <c r="BG134" s="296"/>
      <c r="BH134" s="296"/>
      <c r="BI134" s="296"/>
      <c r="BJ134" s="296"/>
      <c r="BK134" s="296"/>
      <c r="BL134" s="296"/>
      <c r="BM134" s="296"/>
      <c r="BN134" s="296"/>
      <c r="BO134" s="296"/>
      <c r="BP134" s="296"/>
      <c r="BQ134" s="296"/>
      <c r="BR134" s="296"/>
      <c r="BS134" s="296"/>
      <c r="BT134" s="296"/>
      <c r="BU134" s="296"/>
      <c r="BV134" s="296"/>
      <c r="BW134" s="296"/>
      <c r="BX134" s="288"/>
      <c r="BY134" s="289"/>
      <c r="BZ134" s="289"/>
      <c r="CA134" s="289"/>
      <c r="CB134" s="289"/>
      <c r="CC134" s="289"/>
      <c r="CD134" s="289"/>
      <c r="CE134" s="297"/>
      <c r="CF134" s="298"/>
      <c r="CG134" s="289"/>
      <c r="CH134" s="289"/>
      <c r="CI134" s="289"/>
      <c r="CJ134" s="289"/>
      <c r="CK134" s="289"/>
      <c r="CL134" s="289"/>
      <c r="CM134" s="289"/>
      <c r="CN134" s="289"/>
      <c r="CO134" s="289"/>
      <c r="CP134" s="289"/>
      <c r="CQ134" s="289"/>
      <c r="CR134" s="297"/>
      <c r="CS134" s="298"/>
      <c r="CT134" s="289"/>
      <c r="CU134" s="289"/>
      <c r="CV134" s="289"/>
      <c r="CW134" s="289"/>
      <c r="CX134" s="289"/>
      <c r="CY134" s="289"/>
      <c r="CZ134" s="289"/>
      <c r="DA134" s="289"/>
      <c r="DB134" s="289"/>
      <c r="DC134" s="289"/>
      <c r="DD134" s="289"/>
      <c r="DE134" s="297"/>
      <c r="DF134" s="291"/>
      <c r="DG134" s="292"/>
      <c r="DH134" s="292"/>
      <c r="DI134" s="292"/>
      <c r="DJ134" s="292"/>
      <c r="DK134" s="292"/>
      <c r="DL134" s="292"/>
      <c r="DM134" s="292"/>
      <c r="DN134" s="292"/>
      <c r="DO134" s="292"/>
      <c r="DP134" s="292"/>
      <c r="DQ134" s="292"/>
      <c r="DR134" s="293"/>
      <c r="DS134" s="291"/>
      <c r="DT134" s="292"/>
      <c r="DU134" s="292"/>
      <c r="DV134" s="292"/>
      <c r="DW134" s="292"/>
      <c r="DX134" s="292"/>
      <c r="DY134" s="292"/>
      <c r="DZ134" s="292"/>
      <c r="EA134" s="292"/>
      <c r="EB134" s="292"/>
      <c r="EC134" s="292"/>
      <c r="ED134" s="292"/>
      <c r="EE134" s="293"/>
      <c r="EF134" s="291"/>
      <c r="EG134" s="292"/>
      <c r="EH134" s="292"/>
      <c r="EI134" s="292"/>
      <c r="EJ134" s="292"/>
      <c r="EK134" s="292"/>
      <c r="EL134" s="292"/>
      <c r="EM134" s="292"/>
      <c r="EN134" s="292"/>
      <c r="EO134" s="292"/>
      <c r="EP134" s="292"/>
      <c r="EQ134" s="292"/>
      <c r="ER134" s="293"/>
      <c r="ES134" s="294"/>
      <c r="ET134" s="257"/>
      <c r="EU134" s="257"/>
      <c r="EV134" s="257"/>
      <c r="EW134" s="257"/>
      <c r="EX134" s="257"/>
      <c r="EY134" s="257"/>
      <c r="EZ134" s="257"/>
      <c r="FA134" s="257"/>
      <c r="FB134" s="257"/>
      <c r="FC134" s="257"/>
      <c r="FD134" s="257"/>
      <c r="FE134" s="258"/>
    </row>
    <row r="135" spans="1:161" ht="11.25" customHeight="1">
      <c r="A135" s="305" t="s">
        <v>236</v>
      </c>
      <c r="B135" s="306"/>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c r="AI135" s="306"/>
      <c r="AJ135" s="306"/>
      <c r="AK135" s="306"/>
      <c r="AL135" s="306"/>
      <c r="AM135" s="306"/>
      <c r="AN135" s="306"/>
      <c r="AO135" s="306"/>
      <c r="AP135" s="306"/>
      <c r="AQ135" s="306"/>
      <c r="AR135" s="306"/>
      <c r="AS135" s="306"/>
      <c r="AT135" s="306"/>
      <c r="AU135" s="306"/>
      <c r="AV135" s="306"/>
      <c r="AW135" s="306"/>
      <c r="AX135" s="306"/>
      <c r="AY135" s="306"/>
      <c r="AZ135" s="306"/>
      <c r="BA135" s="306"/>
      <c r="BB135" s="306"/>
      <c r="BC135" s="306"/>
      <c r="BD135" s="306"/>
      <c r="BE135" s="306"/>
      <c r="BF135" s="306"/>
      <c r="BG135" s="306"/>
      <c r="BH135" s="306"/>
      <c r="BI135" s="306"/>
      <c r="BJ135" s="306"/>
      <c r="BK135" s="306"/>
      <c r="BL135" s="306"/>
      <c r="BM135" s="306"/>
      <c r="BN135" s="306"/>
      <c r="BO135" s="306"/>
      <c r="BP135" s="306"/>
      <c r="BQ135" s="306"/>
      <c r="BR135" s="306"/>
      <c r="BS135" s="306"/>
      <c r="BT135" s="306"/>
      <c r="BU135" s="306"/>
      <c r="BV135" s="306"/>
      <c r="BW135" s="307"/>
      <c r="BX135" s="308" t="s">
        <v>121</v>
      </c>
      <c r="BY135" s="309"/>
      <c r="BZ135" s="309"/>
      <c r="CA135" s="309"/>
      <c r="CB135" s="309"/>
      <c r="CC135" s="309"/>
      <c r="CD135" s="309"/>
      <c r="CE135" s="310"/>
      <c r="CF135" s="311" t="s">
        <v>122</v>
      </c>
      <c r="CG135" s="309"/>
      <c r="CH135" s="309"/>
      <c r="CI135" s="309"/>
      <c r="CJ135" s="309"/>
      <c r="CK135" s="309"/>
      <c r="CL135" s="309"/>
      <c r="CM135" s="309"/>
      <c r="CN135" s="309"/>
      <c r="CO135" s="309"/>
      <c r="CP135" s="309"/>
      <c r="CQ135" s="309"/>
      <c r="CR135" s="310"/>
      <c r="CS135" s="311"/>
      <c r="CT135" s="309"/>
      <c r="CU135" s="309"/>
      <c r="CV135" s="309"/>
      <c r="CW135" s="309"/>
      <c r="CX135" s="309"/>
      <c r="CY135" s="309"/>
      <c r="CZ135" s="309"/>
      <c r="DA135" s="309"/>
      <c r="DB135" s="309"/>
      <c r="DC135" s="309"/>
      <c r="DD135" s="309"/>
      <c r="DE135" s="310"/>
      <c r="DF135" s="366">
        <f>DF136+DF139+DF143+DF147+DF152+DF158+DF162+DF168+DF173+DF176+DF179+DF182+DF186</f>
        <v>8642639.030000001</v>
      </c>
      <c r="DG135" s="367"/>
      <c r="DH135" s="367"/>
      <c r="DI135" s="367"/>
      <c r="DJ135" s="367"/>
      <c r="DK135" s="367"/>
      <c r="DL135" s="367"/>
      <c r="DM135" s="367"/>
      <c r="DN135" s="367"/>
      <c r="DO135" s="367"/>
      <c r="DP135" s="367"/>
      <c r="DQ135" s="367"/>
      <c r="DR135" s="368"/>
      <c r="DS135" s="366">
        <f>DS136+DS139+DS143+DS147+DS152+DS158+DS162+DS168+DS173+DS176+DS179+DS182+DS186</f>
        <v>8949457.030000001</v>
      </c>
      <c r="DT135" s="367"/>
      <c r="DU135" s="367"/>
      <c r="DV135" s="367"/>
      <c r="DW135" s="367"/>
      <c r="DX135" s="367"/>
      <c r="DY135" s="367"/>
      <c r="DZ135" s="367"/>
      <c r="EA135" s="367"/>
      <c r="EB135" s="367"/>
      <c r="EC135" s="367"/>
      <c r="ED135" s="367"/>
      <c r="EE135" s="368"/>
      <c r="EF135" s="366">
        <f>EF136+EF139+EF143+EF147+EF152+EF158+EF162+EF168+EF173+EF176+EF179+EF182+EF186</f>
        <v>9295123.030000001</v>
      </c>
      <c r="EG135" s="367"/>
      <c r="EH135" s="367"/>
      <c r="EI135" s="367"/>
      <c r="EJ135" s="367"/>
      <c r="EK135" s="367"/>
      <c r="EL135" s="367"/>
      <c r="EM135" s="367"/>
      <c r="EN135" s="367"/>
      <c r="EO135" s="367"/>
      <c r="EP135" s="367"/>
      <c r="EQ135" s="367"/>
      <c r="ER135" s="368"/>
      <c r="ES135" s="302"/>
      <c r="ET135" s="303"/>
      <c r="EU135" s="303"/>
      <c r="EV135" s="303"/>
      <c r="EW135" s="303"/>
      <c r="EX135" s="303"/>
      <c r="EY135" s="303"/>
      <c r="EZ135" s="303"/>
      <c r="FA135" s="303"/>
      <c r="FB135" s="303"/>
      <c r="FC135" s="303"/>
      <c r="FD135" s="303"/>
      <c r="FE135" s="304"/>
    </row>
    <row r="136" spans="1:161" ht="11.25">
      <c r="A136" s="295"/>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88"/>
      <c r="BY136" s="289"/>
      <c r="BZ136" s="289"/>
      <c r="CA136" s="289"/>
      <c r="CB136" s="289"/>
      <c r="CC136" s="289"/>
      <c r="CD136" s="289"/>
      <c r="CE136" s="297"/>
      <c r="CF136" s="298"/>
      <c r="CG136" s="289"/>
      <c r="CH136" s="289"/>
      <c r="CI136" s="289"/>
      <c r="CJ136" s="289"/>
      <c r="CK136" s="289"/>
      <c r="CL136" s="289"/>
      <c r="CM136" s="289"/>
      <c r="CN136" s="289"/>
      <c r="CO136" s="289"/>
      <c r="CP136" s="289"/>
      <c r="CQ136" s="289"/>
      <c r="CR136" s="297"/>
      <c r="CS136" s="312" t="s">
        <v>320</v>
      </c>
      <c r="CT136" s="313"/>
      <c r="CU136" s="313"/>
      <c r="CV136" s="313"/>
      <c r="CW136" s="313"/>
      <c r="CX136" s="313"/>
      <c r="CY136" s="313"/>
      <c r="CZ136" s="313"/>
      <c r="DA136" s="313"/>
      <c r="DB136" s="313"/>
      <c r="DC136" s="313"/>
      <c r="DD136" s="313"/>
      <c r="DE136" s="314"/>
      <c r="DF136" s="315">
        <f>SUM(DF137:DR138)</f>
        <v>43296</v>
      </c>
      <c r="DG136" s="316"/>
      <c r="DH136" s="316"/>
      <c r="DI136" s="316"/>
      <c r="DJ136" s="316"/>
      <c r="DK136" s="316"/>
      <c r="DL136" s="316"/>
      <c r="DM136" s="316"/>
      <c r="DN136" s="316"/>
      <c r="DO136" s="316"/>
      <c r="DP136" s="316"/>
      <c r="DQ136" s="316"/>
      <c r="DR136" s="317"/>
      <c r="DS136" s="315">
        <f>SUM(DS137:EE138)</f>
        <v>43296</v>
      </c>
      <c r="DT136" s="316"/>
      <c r="DU136" s="316"/>
      <c r="DV136" s="316"/>
      <c r="DW136" s="316"/>
      <c r="DX136" s="316"/>
      <c r="DY136" s="316"/>
      <c r="DZ136" s="316"/>
      <c r="EA136" s="316"/>
      <c r="EB136" s="316"/>
      <c r="EC136" s="316"/>
      <c r="ED136" s="316"/>
      <c r="EE136" s="317"/>
      <c r="EF136" s="315">
        <f>SUM(EF137:ER138)</f>
        <v>43296</v>
      </c>
      <c r="EG136" s="316"/>
      <c r="EH136" s="316"/>
      <c r="EI136" s="316"/>
      <c r="EJ136" s="316"/>
      <c r="EK136" s="316"/>
      <c r="EL136" s="316"/>
      <c r="EM136" s="316"/>
      <c r="EN136" s="316"/>
      <c r="EO136" s="316"/>
      <c r="EP136" s="316"/>
      <c r="EQ136" s="316"/>
      <c r="ER136" s="317"/>
      <c r="ES136" s="294"/>
      <c r="ET136" s="257"/>
      <c r="EU136" s="257"/>
      <c r="EV136" s="257"/>
      <c r="EW136" s="257"/>
      <c r="EX136" s="257"/>
      <c r="EY136" s="257"/>
      <c r="EZ136" s="257"/>
      <c r="FA136" s="257"/>
      <c r="FB136" s="257"/>
      <c r="FC136" s="257"/>
      <c r="FD136" s="257"/>
      <c r="FE136" s="258"/>
    </row>
    <row r="137" spans="1:161" ht="11.25">
      <c r="A137" s="295"/>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c r="BJ137" s="296"/>
      <c r="BK137" s="296"/>
      <c r="BL137" s="296"/>
      <c r="BM137" s="296"/>
      <c r="BN137" s="296"/>
      <c r="BO137" s="296"/>
      <c r="BP137" s="296"/>
      <c r="BQ137" s="296"/>
      <c r="BR137" s="296"/>
      <c r="BS137" s="296"/>
      <c r="BT137" s="296"/>
      <c r="BU137" s="296"/>
      <c r="BV137" s="296"/>
      <c r="BW137" s="296"/>
      <c r="BX137" s="288"/>
      <c r="BY137" s="289"/>
      <c r="BZ137" s="289"/>
      <c r="CA137" s="289"/>
      <c r="CB137" s="289"/>
      <c r="CC137" s="289"/>
      <c r="CD137" s="289"/>
      <c r="CE137" s="297"/>
      <c r="CF137" s="298"/>
      <c r="CG137" s="289"/>
      <c r="CH137" s="289"/>
      <c r="CI137" s="289"/>
      <c r="CJ137" s="289"/>
      <c r="CK137" s="289"/>
      <c r="CL137" s="289"/>
      <c r="CM137" s="289"/>
      <c r="CN137" s="289"/>
      <c r="CO137" s="289"/>
      <c r="CP137" s="289"/>
      <c r="CQ137" s="289"/>
      <c r="CR137" s="297"/>
      <c r="CS137" s="298" t="s">
        <v>303</v>
      </c>
      <c r="CT137" s="289"/>
      <c r="CU137" s="289"/>
      <c r="CV137" s="289"/>
      <c r="CW137" s="289"/>
      <c r="CX137" s="289"/>
      <c r="CY137" s="289"/>
      <c r="CZ137" s="289"/>
      <c r="DA137" s="289"/>
      <c r="DB137" s="289"/>
      <c r="DC137" s="289"/>
      <c r="DD137" s="289"/>
      <c r="DE137" s="297"/>
      <c r="DF137" s="291">
        <v>0</v>
      </c>
      <c r="DG137" s="292"/>
      <c r="DH137" s="292"/>
      <c r="DI137" s="292"/>
      <c r="DJ137" s="292"/>
      <c r="DK137" s="292"/>
      <c r="DL137" s="292"/>
      <c r="DM137" s="292"/>
      <c r="DN137" s="292"/>
      <c r="DO137" s="292"/>
      <c r="DP137" s="292"/>
      <c r="DQ137" s="292"/>
      <c r="DR137" s="293"/>
      <c r="DS137" s="291">
        <v>0</v>
      </c>
      <c r="DT137" s="292"/>
      <c r="DU137" s="292"/>
      <c r="DV137" s="292"/>
      <c r="DW137" s="292"/>
      <c r="DX137" s="292"/>
      <c r="DY137" s="292"/>
      <c r="DZ137" s="292"/>
      <c r="EA137" s="292"/>
      <c r="EB137" s="292"/>
      <c r="EC137" s="292"/>
      <c r="ED137" s="292"/>
      <c r="EE137" s="293"/>
      <c r="EF137" s="291">
        <v>0</v>
      </c>
      <c r="EG137" s="292"/>
      <c r="EH137" s="292"/>
      <c r="EI137" s="292"/>
      <c r="EJ137" s="292"/>
      <c r="EK137" s="292"/>
      <c r="EL137" s="292"/>
      <c r="EM137" s="292"/>
      <c r="EN137" s="292"/>
      <c r="EO137" s="292"/>
      <c r="EP137" s="292"/>
      <c r="EQ137" s="292"/>
      <c r="ER137" s="293"/>
      <c r="ES137" s="294"/>
      <c r="ET137" s="257"/>
      <c r="EU137" s="257"/>
      <c r="EV137" s="257"/>
      <c r="EW137" s="257"/>
      <c r="EX137" s="257"/>
      <c r="EY137" s="257"/>
      <c r="EZ137" s="257"/>
      <c r="FA137" s="257"/>
      <c r="FB137" s="257"/>
      <c r="FC137" s="257"/>
      <c r="FD137" s="257"/>
      <c r="FE137" s="258"/>
    </row>
    <row r="138" spans="1:161" ht="11.25">
      <c r="A138" s="295"/>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6"/>
      <c r="BH138" s="296"/>
      <c r="BI138" s="296"/>
      <c r="BJ138" s="296"/>
      <c r="BK138" s="296"/>
      <c r="BL138" s="296"/>
      <c r="BM138" s="296"/>
      <c r="BN138" s="296"/>
      <c r="BO138" s="296"/>
      <c r="BP138" s="296"/>
      <c r="BQ138" s="296"/>
      <c r="BR138" s="296"/>
      <c r="BS138" s="296"/>
      <c r="BT138" s="296"/>
      <c r="BU138" s="296"/>
      <c r="BV138" s="296"/>
      <c r="BW138" s="296"/>
      <c r="BX138" s="288"/>
      <c r="BY138" s="289"/>
      <c r="BZ138" s="289"/>
      <c r="CA138" s="289"/>
      <c r="CB138" s="289"/>
      <c r="CC138" s="289"/>
      <c r="CD138" s="289"/>
      <c r="CE138" s="297"/>
      <c r="CF138" s="298"/>
      <c r="CG138" s="289"/>
      <c r="CH138" s="289"/>
      <c r="CI138" s="289"/>
      <c r="CJ138" s="289"/>
      <c r="CK138" s="289"/>
      <c r="CL138" s="289"/>
      <c r="CM138" s="289"/>
      <c r="CN138" s="289"/>
      <c r="CO138" s="289"/>
      <c r="CP138" s="289"/>
      <c r="CQ138" s="289"/>
      <c r="CR138" s="297"/>
      <c r="CS138" s="298" t="s">
        <v>463</v>
      </c>
      <c r="CT138" s="289"/>
      <c r="CU138" s="289"/>
      <c r="CV138" s="289"/>
      <c r="CW138" s="289"/>
      <c r="CX138" s="289"/>
      <c r="CY138" s="289"/>
      <c r="CZ138" s="289"/>
      <c r="DA138" s="289"/>
      <c r="DB138" s="289"/>
      <c r="DC138" s="289"/>
      <c r="DD138" s="289"/>
      <c r="DE138" s="297"/>
      <c r="DF138" s="291">
        <v>43296</v>
      </c>
      <c r="DG138" s="292"/>
      <c r="DH138" s="292"/>
      <c r="DI138" s="292"/>
      <c r="DJ138" s="292"/>
      <c r="DK138" s="292"/>
      <c r="DL138" s="292"/>
      <c r="DM138" s="292"/>
      <c r="DN138" s="292"/>
      <c r="DO138" s="292"/>
      <c r="DP138" s="292"/>
      <c r="DQ138" s="292"/>
      <c r="DR138" s="293"/>
      <c r="DS138" s="291">
        <v>43296</v>
      </c>
      <c r="DT138" s="292"/>
      <c r="DU138" s="292"/>
      <c r="DV138" s="292"/>
      <c r="DW138" s="292"/>
      <c r="DX138" s="292"/>
      <c r="DY138" s="292"/>
      <c r="DZ138" s="292"/>
      <c r="EA138" s="292"/>
      <c r="EB138" s="292"/>
      <c r="EC138" s="292"/>
      <c r="ED138" s="292"/>
      <c r="EE138" s="293"/>
      <c r="EF138" s="291">
        <v>43296</v>
      </c>
      <c r="EG138" s="292"/>
      <c r="EH138" s="292"/>
      <c r="EI138" s="292"/>
      <c r="EJ138" s="292"/>
      <c r="EK138" s="292"/>
      <c r="EL138" s="292"/>
      <c r="EM138" s="292"/>
      <c r="EN138" s="292"/>
      <c r="EO138" s="292"/>
      <c r="EP138" s="292"/>
      <c r="EQ138" s="292"/>
      <c r="ER138" s="293"/>
      <c r="ES138" s="294"/>
      <c r="ET138" s="257"/>
      <c r="EU138" s="257"/>
      <c r="EV138" s="257"/>
      <c r="EW138" s="257"/>
      <c r="EX138" s="257"/>
      <c r="EY138" s="257"/>
      <c r="EZ138" s="257"/>
      <c r="FA138" s="257"/>
      <c r="FB138" s="257"/>
      <c r="FC138" s="257"/>
      <c r="FD138" s="257"/>
      <c r="FE138" s="258"/>
    </row>
    <row r="139" spans="1:161" ht="11.25">
      <c r="A139" s="295"/>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296"/>
      <c r="BC139" s="296"/>
      <c r="BD139" s="296"/>
      <c r="BE139" s="296"/>
      <c r="BF139" s="296"/>
      <c r="BG139" s="296"/>
      <c r="BH139" s="296"/>
      <c r="BI139" s="296"/>
      <c r="BJ139" s="296"/>
      <c r="BK139" s="296"/>
      <c r="BL139" s="296"/>
      <c r="BM139" s="296"/>
      <c r="BN139" s="296"/>
      <c r="BO139" s="296"/>
      <c r="BP139" s="296"/>
      <c r="BQ139" s="296"/>
      <c r="BR139" s="296"/>
      <c r="BS139" s="296"/>
      <c r="BT139" s="296"/>
      <c r="BU139" s="296"/>
      <c r="BV139" s="296"/>
      <c r="BW139" s="296"/>
      <c r="BX139" s="288"/>
      <c r="BY139" s="289"/>
      <c r="BZ139" s="289"/>
      <c r="CA139" s="289"/>
      <c r="CB139" s="289"/>
      <c r="CC139" s="289"/>
      <c r="CD139" s="289"/>
      <c r="CE139" s="297"/>
      <c r="CF139" s="298"/>
      <c r="CG139" s="289"/>
      <c r="CH139" s="289"/>
      <c r="CI139" s="289"/>
      <c r="CJ139" s="289"/>
      <c r="CK139" s="289"/>
      <c r="CL139" s="289"/>
      <c r="CM139" s="289"/>
      <c r="CN139" s="289"/>
      <c r="CO139" s="289"/>
      <c r="CP139" s="289"/>
      <c r="CQ139" s="289"/>
      <c r="CR139" s="297"/>
      <c r="CS139" s="312" t="s">
        <v>321</v>
      </c>
      <c r="CT139" s="313"/>
      <c r="CU139" s="313"/>
      <c r="CV139" s="313"/>
      <c r="CW139" s="313"/>
      <c r="CX139" s="313"/>
      <c r="CY139" s="313"/>
      <c r="CZ139" s="313"/>
      <c r="DA139" s="313"/>
      <c r="DB139" s="313"/>
      <c r="DC139" s="313"/>
      <c r="DD139" s="313"/>
      <c r="DE139" s="314"/>
      <c r="DF139" s="315">
        <f>SUM(DF140:DR142)</f>
        <v>0</v>
      </c>
      <c r="DG139" s="316"/>
      <c r="DH139" s="316"/>
      <c r="DI139" s="316"/>
      <c r="DJ139" s="316"/>
      <c r="DK139" s="316"/>
      <c r="DL139" s="316"/>
      <c r="DM139" s="316"/>
      <c r="DN139" s="316"/>
      <c r="DO139" s="316"/>
      <c r="DP139" s="316"/>
      <c r="DQ139" s="316"/>
      <c r="DR139" s="317"/>
      <c r="DS139" s="315">
        <f>SUM(DS140:EE142)</f>
        <v>0</v>
      </c>
      <c r="DT139" s="316"/>
      <c r="DU139" s="316"/>
      <c r="DV139" s="316"/>
      <c r="DW139" s="316"/>
      <c r="DX139" s="316"/>
      <c r="DY139" s="316"/>
      <c r="DZ139" s="316"/>
      <c r="EA139" s="316"/>
      <c r="EB139" s="316"/>
      <c r="EC139" s="316"/>
      <c r="ED139" s="316"/>
      <c r="EE139" s="317"/>
      <c r="EF139" s="315">
        <f>SUM(EF140:ER142)</f>
        <v>0</v>
      </c>
      <c r="EG139" s="316"/>
      <c r="EH139" s="316"/>
      <c r="EI139" s="316"/>
      <c r="EJ139" s="316"/>
      <c r="EK139" s="316"/>
      <c r="EL139" s="316"/>
      <c r="EM139" s="316"/>
      <c r="EN139" s="316"/>
      <c r="EO139" s="316"/>
      <c r="EP139" s="316"/>
      <c r="EQ139" s="316"/>
      <c r="ER139" s="317"/>
      <c r="ES139" s="294"/>
      <c r="ET139" s="257"/>
      <c r="EU139" s="257"/>
      <c r="EV139" s="257"/>
      <c r="EW139" s="257"/>
      <c r="EX139" s="257"/>
      <c r="EY139" s="257"/>
      <c r="EZ139" s="257"/>
      <c r="FA139" s="257"/>
      <c r="FB139" s="257"/>
      <c r="FC139" s="257"/>
      <c r="FD139" s="257"/>
      <c r="FE139" s="258"/>
    </row>
    <row r="140" spans="1:161" ht="11.25">
      <c r="A140" s="295"/>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296"/>
      <c r="BC140" s="296"/>
      <c r="BD140" s="296"/>
      <c r="BE140" s="296"/>
      <c r="BF140" s="296"/>
      <c r="BG140" s="296"/>
      <c r="BH140" s="296"/>
      <c r="BI140" s="296"/>
      <c r="BJ140" s="296"/>
      <c r="BK140" s="296"/>
      <c r="BL140" s="296"/>
      <c r="BM140" s="296"/>
      <c r="BN140" s="296"/>
      <c r="BO140" s="296"/>
      <c r="BP140" s="296"/>
      <c r="BQ140" s="296"/>
      <c r="BR140" s="296"/>
      <c r="BS140" s="296"/>
      <c r="BT140" s="296"/>
      <c r="BU140" s="296"/>
      <c r="BV140" s="296"/>
      <c r="BW140" s="296"/>
      <c r="BX140" s="288"/>
      <c r="BY140" s="289"/>
      <c r="BZ140" s="289"/>
      <c r="CA140" s="289"/>
      <c r="CB140" s="289"/>
      <c r="CC140" s="289"/>
      <c r="CD140" s="289"/>
      <c r="CE140" s="297"/>
      <c r="CF140" s="298"/>
      <c r="CG140" s="289"/>
      <c r="CH140" s="289"/>
      <c r="CI140" s="289"/>
      <c r="CJ140" s="289"/>
      <c r="CK140" s="289"/>
      <c r="CL140" s="289"/>
      <c r="CM140" s="289"/>
      <c r="CN140" s="289"/>
      <c r="CO140" s="289"/>
      <c r="CP140" s="289"/>
      <c r="CQ140" s="289"/>
      <c r="CR140" s="297"/>
      <c r="CS140" s="298" t="s">
        <v>303</v>
      </c>
      <c r="CT140" s="289"/>
      <c r="CU140" s="289"/>
      <c r="CV140" s="289"/>
      <c r="CW140" s="289"/>
      <c r="CX140" s="289"/>
      <c r="CY140" s="289"/>
      <c r="CZ140" s="289"/>
      <c r="DA140" s="289"/>
      <c r="DB140" s="289"/>
      <c r="DC140" s="289"/>
      <c r="DD140" s="289"/>
      <c r="DE140" s="297"/>
      <c r="DF140" s="291"/>
      <c r="DG140" s="292"/>
      <c r="DH140" s="292"/>
      <c r="DI140" s="292"/>
      <c r="DJ140" s="292"/>
      <c r="DK140" s="292"/>
      <c r="DL140" s="292"/>
      <c r="DM140" s="292"/>
      <c r="DN140" s="292"/>
      <c r="DO140" s="292"/>
      <c r="DP140" s="292"/>
      <c r="DQ140" s="292"/>
      <c r="DR140" s="293"/>
      <c r="DS140" s="291"/>
      <c r="DT140" s="292"/>
      <c r="DU140" s="292"/>
      <c r="DV140" s="292"/>
      <c r="DW140" s="292"/>
      <c r="DX140" s="292"/>
      <c r="DY140" s="292"/>
      <c r="DZ140" s="292"/>
      <c r="EA140" s="292"/>
      <c r="EB140" s="292"/>
      <c r="EC140" s="292"/>
      <c r="ED140" s="292"/>
      <c r="EE140" s="293"/>
      <c r="EF140" s="291"/>
      <c r="EG140" s="292"/>
      <c r="EH140" s="292"/>
      <c r="EI140" s="292"/>
      <c r="EJ140" s="292"/>
      <c r="EK140" s="292"/>
      <c r="EL140" s="292"/>
      <c r="EM140" s="292"/>
      <c r="EN140" s="292"/>
      <c r="EO140" s="292"/>
      <c r="EP140" s="292"/>
      <c r="EQ140" s="292"/>
      <c r="ER140" s="293"/>
      <c r="ES140" s="294"/>
      <c r="ET140" s="257"/>
      <c r="EU140" s="257"/>
      <c r="EV140" s="257"/>
      <c r="EW140" s="257"/>
      <c r="EX140" s="257"/>
      <c r="EY140" s="257"/>
      <c r="EZ140" s="257"/>
      <c r="FA140" s="257"/>
      <c r="FB140" s="257"/>
      <c r="FC140" s="257"/>
      <c r="FD140" s="257"/>
      <c r="FE140" s="258"/>
    </row>
    <row r="141" spans="1:161" ht="11.25">
      <c r="A141" s="295"/>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6"/>
      <c r="BH141" s="296"/>
      <c r="BI141" s="296"/>
      <c r="BJ141" s="296"/>
      <c r="BK141" s="296"/>
      <c r="BL141" s="296"/>
      <c r="BM141" s="296"/>
      <c r="BN141" s="296"/>
      <c r="BO141" s="296"/>
      <c r="BP141" s="296"/>
      <c r="BQ141" s="296"/>
      <c r="BR141" s="296"/>
      <c r="BS141" s="296"/>
      <c r="BT141" s="296"/>
      <c r="BU141" s="296"/>
      <c r="BV141" s="296"/>
      <c r="BW141" s="296"/>
      <c r="BX141" s="288"/>
      <c r="BY141" s="289"/>
      <c r="BZ141" s="289"/>
      <c r="CA141" s="289"/>
      <c r="CB141" s="289"/>
      <c r="CC141" s="289"/>
      <c r="CD141" s="289"/>
      <c r="CE141" s="297"/>
      <c r="CF141" s="298"/>
      <c r="CG141" s="289"/>
      <c r="CH141" s="289"/>
      <c r="CI141" s="289"/>
      <c r="CJ141" s="289"/>
      <c r="CK141" s="289"/>
      <c r="CL141" s="289"/>
      <c r="CM141" s="289"/>
      <c r="CN141" s="289"/>
      <c r="CO141" s="289"/>
      <c r="CP141" s="289"/>
      <c r="CQ141" s="289"/>
      <c r="CR141" s="297"/>
      <c r="CS141" s="298" t="s">
        <v>463</v>
      </c>
      <c r="CT141" s="289"/>
      <c r="CU141" s="289"/>
      <c r="CV141" s="289"/>
      <c r="CW141" s="289"/>
      <c r="CX141" s="289"/>
      <c r="CY141" s="289"/>
      <c r="CZ141" s="289"/>
      <c r="DA141" s="289"/>
      <c r="DB141" s="289"/>
      <c r="DC141" s="289"/>
      <c r="DD141" s="289"/>
      <c r="DE141" s="297"/>
      <c r="DF141" s="291"/>
      <c r="DG141" s="292"/>
      <c r="DH141" s="292"/>
      <c r="DI141" s="292"/>
      <c r="DJ141" s="292"/>
      <c r="DK141" s="292"/>
      <c r="DL141" s="292"/>
      <c r="DM141" s="292"/>
      <c r="DN141" s="292"/>
      <c r="DO141" s="292"/>
      <c r="DP141" s="292"/>
      <c r="DQ141" s="292"/>
      <c r="DR141" s="293"/>
      <c r="DS141" s="291"/>
      <c r="DT141" s="292"/>
      <c r="DU141" s="292"/>
      <c r="DV141" s="292"/>
      <c r="DW141" s="292"/>
      <c r="DX141" s="292"/>
      <c r="DY141" s="292"/>
      <c r="DZ141" s="292"/>
      <c r="EA141" s="292"/>
      <c r="EB141" s="292"/>
      <c r="EC141" s="292"/>
      <c r="ED141" s="292"/>
      <c r="EE141" s="293"/>
      <c r="EF141" s="291"/>
      <c r="EG141" s="292"/>
      <c r="EH141" s="292"/>
      <c r="EI141" s="292"/>
      <c r="EJ141" s="292"/>
      <c r="EK141" s="292"/>
      <c r="EL141" s="292"/>
      <c r="EM141" s="292"/>
      <c r="EN141" s="292"/>
      <c r="EO141" s="292"/>
      <c r="EP141" s="292"/>
      <c r="EQ141" s="292"/>
      <c r="ER141" s="293"/>
      <c r="ES141" s="294"/>
      <c r="ET141" s="257"/>
      <c r="EU141" s="257"/>
      <c r="EV141" s="257"/>
      <c r="EW141" s="257"/>
      <c r="EX141" s="257"/>
      <c r="EY141" s="257"/>
      <c r="EZ141" s="257"/>
      <c r="FA141" s="257"/>
      <c r="FB141" s="257"/>
      <c r="FC141" s="257"/>
      <c r="FD141" s="257"/>
      <c r="FE141" s="258"/>
    </row>
    <row r="142" spans="1:161" ht="11.25">
      <c r="A142" s="295"/>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c r="BJ142" s="296"/>
      <c r="BK142" s="296"/>
      <c r="BL142" s="296"/>
      <c r="BM142" s="296"/>
      <c r="BN142" s="296"/>
      <c r="BO142" s="296"/>
      <c r="BP142" s="296"/>
      <c r="BQ142" s="296"/>
      <c r="BR142" s="296"/>
      <c r="BS142" s="296"/>
      <c r="BT142" s="296"/>
      <c r="BU142" s="296"/>
      <c r="BV142" s="296"/>
      <c r="BW142" s="296"/>
      <c r="BX142" s="288"/>
      <c r="BY142" s="289"/>
      <c r="BZ142" s="289"/>
      <c r="CA142" s="289"/>
      <c r="CB142" s="289"/>
      <c r="CC142" s="289"/>
      <c r="CD142" s="289"/>
      <c r="CE142" s="297"/>
      <c r="CF142" s="298"/>
      <c r="CG142" s="289"/>
      <c r="CH142" s="289"/>
      <c r="CI142" s="289"/>
      <c r="CJ142" s="289"/>
      <c r="CK142" s="289"/>
      <c r="CL142" s="289"/>
      <c r="CM142" s="289"/>
      <c r="CN142" s="289"/>
      <c r="CO142" s="289"/>
      <c r="CP142" s="289"/>
      <c r="CQ142" s="289"/>
      <c r="CR142" s="297"/>
      <c r="CS142" s="298"/>
      <c r="CT142" s="289"/>
      <c r="CU142" s="289"/>
      <c r="CV142" s="289"/>
      <c r="CW142" s="289"/>
      <c r="CX142" s="289"/>
      <c r="CY142" s="289"/>
      <c r="CZ142" s="289"/>
      <c r="DA142" s="289"/>
      <c r="DB142" s="289"/>
      <c r="DC142" s="289"/>
      <c r="DD142" s="289"/>
      <c r="DE142" s="297"/>
      <c r="DF142" s="291"/>
      <c r="DG142" s="292"/>
      <c r="DH142" s="292"/>
      <c r="DI142" s="292"/>
      <c r="DJ142" s="292"/>
      <c r="DK142" s="292"/>
      <c r="DL142" s="292"/>
      <c r="DM142" s="292"/>
      <c r="DN142" s="292"/>
      <c r="DO142" s="292"/>
      <c r="DP142" s="292"/>
      <c r="DQ142" s="292"/>
      <c r="DR142" s="293"/>
      <c r="DS142" s="291"/>
      <c r="DT142" s="292"/>
      <c r="DU142" s="292"/>
      <c r="DV142" s="292"/>
      <c r="DW142" s="292"/>
      <c r="DX142" s="292"/>
      <c r="DY142" s="292"/>
      <c r="DZ142" s="292"/>
      <c r="EA142" s="292"/>
      <c r="EB142" s="292"/>
      <c r="EC142" s="292"/>
      <c r="ED142" s="292"/>
      <c r="EE142" s="293"/>
      <c r="EF142" s="291"/>
      <c r="EG142" s="292"/>
      <c r="EH142" s="292"/>
      <c r="EI142" s="292"/>
      <c r="EJ142" s="292"/>
      <c r="EK142" s="292"/>
      <c r="EL142" s="292"/>
      <c r="EM142" s="292"/>
      <c r="EN142" s="292"/>
      <c r="EO142" s="292"/>
      <c r="EP142" s="292"/>
      <c r="EQ142" s="292"/>
      <c r="ER142" s="293"/>
      <c r="ES142" s="294"/>
      <c r="ET142" s="257"/>
      <c r="EU142" s="257"/>
      <c r="EV142" s="257"/>
      <c r="EW142" s="257"/>
      <c r="EX142" s="257"/>
      <c r="EY142" s="257"/>
      <c r="EZ142" s="257"/>
      <c r="FA142" s="257"/>
      <c r="FB142" s="257"/>
      <c r="FC142" s="257"/>
      <c r="FD142" s="257"/>
      <c r="FE142" s="258"/>
    </row>
    <row r="143" spans="1:161" ht="11.25">
      <c r="A143" s="295"/>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c r="BJ143" s="296"/>
      <c r="BK143" s="296"/>
      <c r="BL143" s="296"/>
      <c r="BM143" s="296"/>
      <c r="BN143" s="296"/>
      <c r="BO143" s="296"/>
      <c r="BP143" s="296"/>
      <c r="BQ143" s="296"/>
      <c r="BR143" s="296"/>
      <c r="BS143" s="296"/>
      <c r="BT143" s="296"/>
      <c r="BU143" s="296"/>
      <c r="BV143" s="296"/>
      <c r="BW143" s="296"/>
      <c r="BX143" s="288"/>
      <c r="BY143" s="289"/>
      <c r="BZ143" s="289"/>
      <c r="CA143" s="289"/>
      <c r="CB143" s="289"/>
      <c r="CC143" s="289"/>
      <c r="CD143" s="289"/>
      <c r="CE143" s="297"/>
      <c r="CF143" s="298"/>
      <c r="CG143" s="289"/>
      <c r="CH143" s="289"/>
      <c r="CI143" s="289"/>
      <c r="CJ143" s="289"/>
      <c r="CK143" s="289"/>
      <c r="CL143" s="289"/>
      <c r="CM143" s="289"/>
      <c r="CN143" s="289"/>
      <c r="CO143" s="289"/>
      <c r="CP143" s="289"/>
      <c r="CQ143" s="289"/>
      <c r="CR143" s="297"/>
      <c r="CS143" s="312" t="s">
        <v>322</v>
      </c>
      <c r="CT143" s="313"/>
      <c r="CU143" s="313"/>
      <c r="CV143" s="313"/>
      <c r="CW143" s="313"/>
      <c r="CX143" s="313"/>
      <c r="CY143" s="313"/>
      <c r="CZ143" s="313"/>
      <c r="DA143" s="313"/>
      <c r="DB143" s="313"/>
      <c r="DC143" s="313"/>
      <c r="DD143" s="313"/>
      <c r="DE143" s="314"/>
      <c r="DF143" s="315">
        <f>SUM(DF144:DR146)</f>
        <v>375867</v>
      </c>
      <c r="DG143" s="316"/>
      <c r="DH143" s="316"/>
      <c r="DI143" s="316"/>
      <c r="DJ143" s="316"/>
      <c r="DK143" s="316"/>
      <c r="DL143" s="316"/>
      <c r="DM143" s="316"/>
      <c r="DN143" s="316"/>
      <c r="DO143" s="316"/>
      <c r="DP143" s="316"/>
      <c r="DQ143" s="316"/>
      <c r="DR143" s="317"/>
      <c r="DS143" s="315">
        <f>SUM(DS144:EE146)</f>
        <v>382685</v>
      </c>
      <c r="DT143" s="316"/>
      <c r="DU143" s="316"/>
      <c r="DV143" s="316"/>
      <c r="DW143" s="316"/>
      <c r="DX143" s="316"/>
      <c r="DY143" s="316"/>
      <c r="DZ143" s="316"/>
      <c r="EA143" s="316"/>
      <c r="EB143" s="316"/>
      <c r="EC143" s="316"/>
      <c r="ED143" s="316"/>
      <c r="EE143" s="317"/>
      <c r="EF143" s="315">
        <f>SUM(EF144:ER146)</f>
        <v>397993</v>
      </c>
      <c r="EG143" s="316"/>
      <c r="EH143" s="316"/>
      <c r="EI143" s="316"/>
      <c r="EJ143" s="316"/>
      <c r="EK143" s="316"/>
      <c r="EL143" s="316"/>
      <c r="EM143" s="316"/>
      <c r="EN143" s="316"/>
      <c r="EO143" s="316"/>
      <c r="EP143" s="316"/>
      <c r="EQ143" s="316"/>
      <c r="ER143" s="317"/>
      <c r="ES143" s="294"/>
      <c r="ET143" s="257"/>
      <c r="EU143" s="257"/>
      <c r="EV143" s="257"/>
      <c r="EW143" s="257"/>
      <c r="EX143" s="257"/>
      <c r="EY143" s="257"/>
      <c r="EZ143" s="257"/>
      <c r="FA143" s="257"/>
      <c r="FB143" s="257"/>
      <c r="FC143" s="257"/>
      <c r="FD143" s="257"/>
      <c r="FE143" s="258"/>
    </row>
    <row r="144" spans="1:161" ht="11.25">
      <c r="A144" s="295"/>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c r="BK144" s="296"/>
      <c r="BL144" s="296"/>
      <c r="BM144" s="296"/>
      <c r="BN144" s="296"/>
      <c r="BO144" s="296"/>
      <c r="BP144" s="296"/>
      <c r="BQ144" s="296"/>
      <c r="BR144" s="296"/>
      <c r="BS144" s="296"/>
      <c r="BT144" s="296"/>
      <c r="BU144" s="296"/>
      <c r="BV144" s="296"/>
      <c r="BW144" s="296"/>
      <c r="BX144" s="288"/>
      <c r="BY144" s="289"/>
      <c r="BZ144" s="289"/>
      <c r="CA144" s="289"/>
      <c r="CB144" s="289"/>
      <c r="CC144" s="289"/>
      <c r="CD144" s="289"/>
      <c r="CE144" s="297"/>
      <c r="CF144" s="298"/>
      <c r="CG144" s="289"/>
      <c r="CH144" s="289"/>
      <c r="CI144" s="289"/>
      <c r="CJ144" s="289"/>
      <c r="CK144" s="289"/>
      <c r="CL144" s="289"/>
      <c r="CM144" s="289"/>
      <c r="CN144" s="289"/>
      <c r="CO144" s="289"/>
      <c r="CP144" s="289"/>
      <c r="CQ144" s="289"/>
      <c r="CR144" s="297"/>
      <c r="CS144" s="298" t="s">
        <v>303</v>
      </c>
      <c r="CT144" s="289"/>
      <c r="CU144" s="289"/>
      <c r="CV144" s="289"/>
      <c r="CW144" s="289"/>
      <c r="CX144" s="289"/>
      <c r="CY144" s="289"/>
      <c r="CZ144" s="289"/>
      <c r="DA144" s="289"/>
      <c r="DB144" s="289"/>
      <c r="DC144" s="289"/>
      <c r="DD144" s="289"/>
      <c r="DE144" s="297"/>
      <c r="DF144" s="291">
        <v>0</v>
      </c>
      <c r="DG144" s="292"/>
      <c r="DH144" s="292"/>
      <c r="DI144" s="292"/>
      <c r="DJ144" s="292"/>
      <c r="DK144" s="292"/>
      <c r="DL144" s="292"/>
      <c r="DM144" s="292"/>
      <c r="DN144" s="292"/>
      <c r="DO144" s="292"/>
      <c r="DP144" s="292"/>
      <c r="DQ144" s="292"/>
      <c r="DR144" s="293"/>
      <c r="DS144" s="291">
        <v>0</v>
      </c>
      <c r="DT144" s="292"/>
      <c r="DU144" s="292"/>
      <c r="DV144" s="292"/>
      <c r="DW144" s="292"/>
      <c r="DX144" s="292"/>
      <c r="DY144" s="292"/>
      <c r="DZ144" s="292"/>
      <c r="EA144" s="292"/>
      <c r="EB144" s="292"/>
      <c r="EC144" s="292"/>
      <c r="ED144" s="292"/>
      <c r="EE144" s="293"/>
      <c r="EF144" s="291">
        <v>0</v>
      </c>
      <c r="EG144" s="292"/>
      <c r="EH144" s="292"/>
      <c r="EI144" s="292"/>
      <c r="EJ144" s="292"/>
      <c r="EK144" s="292"/>
      <c r="EL144" s="292"/>
      <c r="EM144" s="292"/>
      <c r="EN144" s="292"/>
      <c r="EO144" s="292"/>
      <c r="EP144" s="292"/>
      <c r="EQ144" s="292"/>
      <c r="ER144" s="293"/>
      <c r="ES144" s="294"/>
      <c r="ET144" s="257"/>
      <c r="EU144" s="257"/>
      <c r="EV144" s="257"/>
      <c r="EW144" s="257"/>
      <c r="EX144" s="257"/>
      <c r="EY144" s="257"/>
      <c r="EZ144" s="257"/>
      <c r="FA144" s="257"/>
      <c r="FB144" s="257"/>
      <c r="FC144" s="257"/>
      <c r="FD144" s="257"/>
      <c r="FE144" s="258"/>
    </row>
    <row r="145" spans="1:161" ht="11.25">
      <c r="A145" s="295"/>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6"/>
      <c r="BU145" s="296"/>
      <c r="BV145" s="296"/>
      <c r="BW145" s="296"/>
      <c r="BX145" s="288"/>
      <c r="BY145" s="289"/>
      <c r="BZ145" s="289"/>
      <c r="CA145" s="289"/>
      <c r="CB145" s="289"/>
      <c r="CC145" s="289"/>
      <c r="CD145" s="289"/>
      <c r="CE145" s="297"/>
      <c r="CF145" s="298"/>
      <c r="CG145" s="289"/>
      <c r="CH145" s="289"/>
      <c r="CI145" s="289"/>
      <c r="CJ145" s="289"/>
      <c r="CK145" s="289"/>
      <c r="CL145" s="289"/>
      <c r="CM145" s="289"/>
      <c r="CN145" s="289"/>
      <c r="CO145" s="289"/>
      <c r="CP145" s="289"/>
      <c r="CQ145" s="289"/>
      <c r="CR145" s="297"/>
      <c r="CS145" s="298" t="s">
        <v>463</v>
      </c>
      <c r="CT145" s="289"/>
      <c r="CU145" s="289"/>
      <c r="CV145" s="289"/>
      <c r="CW145" s="289"/>
      <c r="CX145" s="289"/>
      <c r="CY145" s="289"/>
      <c r="CZ145" s="289"/>
      <c r="DA145" s="289"/>
      <c r="DB145" s="289"/>
      <c r="DC145" s="289"/>
      <c r="DD145" s="289"/>
      <c r="DE145" s="297"/>
      <c r="DF145" s="291">
        <v>375867</v>
      </c>
      <c r="DG145" s="292"/>
      <c r="DH145" s="292"/>
      <c r="DI145" s="292"/>
      <c r="DJ145" s="292"/>
      <c r="DK145" s="292"/>
      <c r="DL145" s="292"/>
      <c r="DM145" s="292"/>
      <c r="DN145" s="292"/>
      <c r="DO145" s="292"/>
      <c r="DP145" s="292"/>
      <c r="DQ145" s="292"/>
      <c r="DR145" s="293"/>
      <c r="DS145" s="291">
        <v>382685</v>
      </c>
      <c r="DT145" s="292"/>
      <c r="DU145" s="292"/>
      <c r="DV145" s="292"/>
      <c r="DW145" s="292"/>
      <c r="DX145" s="292"/>
      <c r="DY145" s="292"/>
      <c r="DZ145" s="292"/>
      <c r="EA145" s="292"/>
      <c r="EB145" s="292"/>
      <c r="EC145" s="292"/>
      <c r="ED145" s="292"/>
      <c r="EE145" s="293"/>
      <c r="EF145" s="291">
        <v>397993</v>
      </c>
      <c r="EG145" s="292"/>
      <c r="EH145" s="292"/>
      <c r="EI145" s="292"/>
      <c r="EJ145" s="292"/>
      <c r="EK145" s="292"/>
      <c r="EL145" s="292"/>
      <c r="EM145" s="292"/>
      <c r="EN145" s="292"/>
      <c r="EO145" s="292"/>
      <c r="EP145" s="292"/>
      <c r="EQ145" s="292"/>
      <c r="ER145" s="293"/>
      <c r="ES145" s="294"/>
      <c r="ET145" s="257"/>
      <c r="EU145" s="257"/>
      <c r="EV145" s="257"/>
      <c r="EW145" s="257"/>
      <c r="EX145" s="257"/>
      <c r="EY145" s="257"/>
      <c r="EZ145" s="257"/>
      <c r="FA145" s="257"/>
      <c r="FB145" s="257"/>
      <c r="FC145" s="257"/>
      <c r="FD145" s="257"/>
      <c r="FE145" s="258"/>
    </row>
    <row r="146" spans="1:161" ht="11.25">
      <c r="A146" s="295"/>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296"/>
      <c r="BW146" s="296"/>
      <c r="BX146" s="288"/>
      <c r="BY146" s="289"/>
      <c r="BZ146" s="289"/>
      <c r="CA146" s="289"/>
      <c r="CB146" s="289"/>
      <c r="CC146" s="289"/>
      <c r="CD146" s="289"/>
      <c r="CE146" s="297"/>
      <c r="CF146" s="298"/>
      <c r="CG146" s="289"/>
      <c r="CH146" s="289"/>
      <c r="CI146" s="289"/>
      <c r="CJ146" s="289"/>
      <c r="CK146" s="289"/>
      <c r="CL146" s="289"/>
      <c r="CM146" s="289"/>
      <c r="CN146" s="289"/>
      <c r="CO146" s="289"/>
      <c r="CP146" s="289"/>
      <c r="CQ146" s="289"/>
      <c r="CR146" s="297"/>
      <c r="CS146" s="298"/>
      <c r="CT146" s="289"/>
      <c r="CU146" s="289"/>
      <c r="CV146" s="289"/>
      <c r="CW146" s="289"/>
      <c r="CX146" s="289"/>
      <c r="CY146" s="289"/>
      <c r="CZ146" s="289"/>
      <c r="DA146" s="289"/>
      <c r="DB146" s="289"/>
      <c r="DC146" s="289"/>
      <c r="DD146" s="289"/>
      <c r="DE146" s="297"/>
      <c r="DF146" s="291"/>
      <c r="DG146" s="292"/>
      <c r="DH146" s="292"/>
      <c r="DI146" s="292"/>
      <c r="DJ146" s="292"/>
      <c r="DK146" s="292"/>
      <c r="DL146" s="292"/>
      <c r="DM146" s="292"/>
      <c r="DN146" s="292"/>
      <c r="DO146" s="292"/>
      <c r="DP146" s="292"/>
      <c r="DQ146" s="292"/>
      <c r="DR146" s="293"/>
      <c r="DS146" s="291"/>
      <c r="DT146" s="292"/>
      <c r="DU146" s="292"/>
      <c r="DV146" s="292"/>
      <c r="DW146" s="292"/>
      <c r="DX146" s="292"/>
      <c r="DY146" s="292"/>
      <c r="DZ146" s="292"/>
      <c r="EA146" s="292"/>
      <c r="EB146" s="292"/>
      <c r="EC146" s="292"/>
      <c r="ED146" s="292"/>
      <c r="EE146" s="293"/>
      <c r="EF146" s="291"/>
      <c r="EG146" s="292"/>
      <c r="EH146" s="292"/>
      <c r="EI146" s="292"/>
      <c r="EJ146" s="292"/>
      <c r="EK146" s="292"/>
      <c r="EL146" s="292"/>
      <c r="EM146" s="292"/>
      <c r="EN146" s="292"/>
      <c r="EO146" s="292"/>
      <c r="EP146" s="292"/>
      <c r="EQ146" s="292"/>
      <c r="ER146" s="293"/>
      <c r="ES146" s="294"/>
      <c r="ET146" s="257"/>
      <c r="EU146" s="257"/>
      <c r="EV146" s="257"/>
      <c r="EW146" s="257"/>
      <c r="EX146" s="257"/>
      <c r="EY146" s="257"/>
      <c r="EZ146" s="257"/>
      <c r="FA146" s="257"/>
      <c r="FB146" s="257"/>
      <c r="FC146" s="257"/>
      <c r="FD146" s="257"/>
      <c r="FE146" s="258"/>
    </row>
    <row r="147" spans="1:161" ht="11.25">
      <c r="A147" s="295"/>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296"/>
      <c r="BC147" s="296"/>
      <c r="BD147" s="296"/>
      <c r="BE147" s="296"/>
      <c r="BF147" s="296"/>
      <c r="BG147" s="296"/>
      <c r="BH147" s="296"/>
      <c r="BI147" s="296"/>
      <c r="BJ147" s="296"/>
      <c r="BK147" s="296"/>
      <c r="BL147" s="296"/>
      <c r="BM147" s="296"/>
      <c r="BN147" s="296"/>
      <c r="BO147" s="296"/>
      <c r="BP147" s="296"/>
      <c r="BQ147" s="296"/>
      <c r="BR147" s="296"/>
      <c r="BS147" s="296"/>
      <c r="BT147" s="296"/>
      <c r="BU147" s="296"/>
      <c r="BV147" s="296"/>
      <c r="BW147" s="296"/>
      <c r="BX147" s="288"/>
      <c r="BY147" s="289"/>
      <c r="BZ147" s="289"/>
      <c r="CA147" s="289"/>
      <c r="CB147" s="289"/>
      <c r="CC147" s="289"/>
      <c r="CD147" s="289"/>
      <c r="CE147" s="297"/>
      <c r="CF147" s="298"/>
      <c r="CG147" s="289"/>
      <c r="CH147" s="289"/>
      <c r="CI147" s="289"/>
      <c r="CJ147" s="289"/>
      <c r="CK147" s="289"/>
      <c r="CL147" s="289"/>
      <c r="CM147" s="289"/>
      <c r="CN147" s="289"/>
      <c r="CO147" s="289"/>
      <c r="CP147" s="289"/>
      <c r="CQ147" s="289"/>
      <c r="CR147" s="297"/>
      <c r="CS147" s="312" t="s">
        <v>317</v>
      </c>
      <c r="CT147" s="313"/>
      <c r="CU147" s="313"/>
      <c r="CV147" s="313"/>
      <c r="CW147" s="313"/>
      <c r="CX147" s="313"/>
      <c r="CY147" s="313"/>
      <c r="CZ147" s="313"/>
      <c r="DA147" s="313"/>
      <c r="DB147" s="313"/>
      <c r="DC147" s="313"/>
      <c r="DD147" s="313"/>
      <c r="DE147" s="314"/>
      <c r="DF147" s="315">
        <f>SUM(DF148:DR151)</f>
        <v>516005</v>
      </c>
      <c r="DG147" s="316"/>
      <c r="DH147" s="316"/>
      <c r="DI147" s="316"/>
      <c r="DJ147" s="316"/>
      <c r="DK147" s="316"/>
      <c r="DL147" s="316"/>
      <c r="DM147" s="316"/>
      <c r="DN147" s="316"/>
      <c r="DO147" s="316"/>
      <c r="DP147" s="316"/>
      <c r="DQ147" s="316"/>
      <c r="DR147" s="317"/>
      <c r="DS147" s="315">
        <f>SUM(DS148:EE151)</f>
        <v>816005</v>
      </c>
      <c r="DT147" s="316"/>
      <c r="DU147" s="316"/>
      <c r="DV147" s="316"/>
      <c r="DW147" s="316"/>
      <c r="DX147" s="316"/>
      <c r="DY147" s="316"/>
      <c r="DZ147" s="316"/>
      <c r="EA147" s="316"/>
      <c r="EB147" s="316"/>
      <c r="EC147" s="316"/>
      <c r="ED147" s="316"/>
      <c r="EE147" s="317"/>
      <c r="EF147" s="315">
        <f>SUM(EF148:ER151)</f>
        <v>1146363</v>
      </c>
      <c r="EG147" s="316"/>
      <c r="EH147" s="316"/>
      <c r="EI147" s="316"/>
      <c r="EJ147" s="316"/>
      <c r="EK147" s="316"/>
      <c r="EL147" s="316"/>
      <c r="EM147" s="316"/>
      <c r="EN147" s="316"/>
      <c r="EO147" s="316"/>
      <c r="EP147" s="316"/>
      <c r="EQ147" s="316"/>
      <c r="ER147" s="317"/>
      <c r="ES147" s="294"/>
      <c r="ET147" s="257"/>
      <c r="EU147" s="257"/>
      <c r="EV147" s="257"/>
      <c r="EW147" s="257"/>
      <c r="EX147" s="257"/>
      <c r="EY147" s="257"/>
      <c r="EZ147" s="257"/>
      <c r="FA147" s="257"/>
      <c r="FB147" s="257"/>
      <c r="FC147" s="257"/>
      <c r="FD147" s="257"/>
      <c r="FE147" s="258"/>
    </row>
    <row r="148" spans="1:161" ht="11.25">
      <c r="A148" s="295"/>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c r="BK148" s="296"/>
      <c r="BL148" s="296"/>
      <c r="BM148" s="296"/>
      <c r="BN148" s="296"/>
      <c r="BO148" s="296"/>
      <c r="BP148" s="296"/>
      <c r="BQ148" s="296"/>
      <c r="BR148" s="296"/>
      <c r="BS148" s="296"/>
      <c r="BT148" s="296"/>
      <c r="BU148" s="296"/>
      <c r="BV148" s="296"/>
      <c r="BW148" s="296"/>
      <c r="BX148" s="288"/>
      <c r="BY148" s="289"/>
      <c r="BZ148" s="289"/>
      <c r="CA148" s="289"/>
      <c r="CB148" s="289"/>
      <c r="CC148" s="289"/>
      <c r="CD148" s="289"/>
      <c r="CE148" s="297"/>
      <c r="CF148" s="298"/>
      <c r="CG148" s="289"/>
      <c r="CH148" s="289"/>
      <c r="CI148" s="289"/>
      <c r="CJ148" s="289"/>
      <c r="CK148" s="289"/>
      <c r="CL148" s="289"/>
      <c r="CM148" s="289"/>
      <c r="CN148" s="289"/>
      <c r="CO148" s="289"/>
      <c r="CP148" s="289"/>
      <c r="CQ148" s="289"/>
      <c r="CR148" s="297"/>
      <c r="CS148" s="298" t="s">
        <v>303</v>
      </c>
      <c r="CT148" s="289"/>
      <c r="CU148" s="289"/>
      <c r="CV148" s="289"/>
      <c r="CW148" s="289"/>
      <c r="CX148" s="289"/>
      <c r="CY148" s="289"/>
      <c r="CZ148" s="289"/>
      <c r="DA148" s="289"/>
      <c r="DB148" s="289"/>
      <c r="DC148" s="289"/>
      <c r="DD148" s="289"/>
      <c r="DE148" s="297"/>
      <c r="DF148" s="291">
        <v>61504</v>
      </c>
      <c r="DG148" s="292"/>
      <c r="DH148" s="292"/>
      <c r="DI148" s="292"/>
      <c r="DJ148" s="292"/>
      <c r="DK148" s="292"/>
      <c r="DL148" s="292"/>
      <c r="DM148" s="292"/>
      <c r="DN148" s="292"/>
      <c r="DO148" s="292"/>
      <c r="DP148" s="292"/>
      <c r="DQ148" s="292"/>
      <c r="DR148" s="293"/>
      <c r="DS148" s="291">
        <v>61504</v>
      </c>
      <c r="DT148" s="292"/>
      <c r="DU148" s="292"/>
      <c r="DV148" s="292"/>
      <c r="DW148" s="292"/>
      <c r="DX148" s="292"/>
      <c r="DY148" s="292"/>
      <c r="DZ148" s="292"/>
      <c r="EA148" s="292"/>
      <c r="EB148" s="292"/>
      <c r="EC148" s="292"/>
      <c r="ED148" s="292"/>
      <c r="EE148" s="293"/>
      <c r="EF148" s="291">
        <v>61504</v>
      </c>
      <c r="EG148" s="292"/>
      <c r="EH148" s="292"/>
      <c r="EI148" s="292"/>
      <c r="EJ148" s="292"/>
      <c r="EK148" s="292"/>
      <c r="EL148" s="292"/>
      <c r="EM148" s="292"/>
      <c r="EN148" s="292"/>
      <c r="EO148" s="292"/>
      <c r="EP148" s="292"/>
      <c r="EQ148" s="292"/>
      <c r="ER148" s="293"/>
      <c r="ES148" s="294"/>
      <c r="ET148" s="257"/>
      <c r="EU148" s="257"/>
      <c r="EV148" s="257"/>
      <c r="EW148" s="257"/>
      <c r="EX148" s="257"/>
      <c r="EY148" s="257"/>
      <c r="EZ148" s="257"/>
      <c r="FA148" s="257"/>
      <c r="FB148" s="257"/>
      <c r="FC148" s="257"/>
      <c r="FD148" s="257"/>
      <c r="FE148" s="258"/>
    </row>
    <row r="149" spans="1:161" ht="11.25">
      <c r="A149" s="295"/>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6"/>
      <c r="BA149" s="296"/>
      <c r="BB149" s="296"/>
      <c r="BC149" s="296"/>
      <c r="BD149" s="296"/>
      <c r="BE149" s="296"/>
      <c r="BF149" s="296"/>
      <c r="BG149" s="296"/>
      <c r="BH149" s="296"/>
      <c r="BI149" s="296"/>
      <c r="BJ149" s="296"/>
      <c r="BK149" s="296"/>
      <c r="BL149" s="296"/>
      <c r="BM149" s="296"/>
      <c r="BN149" s="296"/>
      <c r="BO149" s="296"/>
      <c r="BP149" s="296"/>
      <c r="BQ149" s="296"/>
      <c r="BR149" s="296"/>
      <c r="BS149" s="296"/>
      <c r="BT149" s="296"/>
      <c r="BU149" s="296"/>
      <c r="BV149" s="296"/>
      <c r="BW149" s="296"/>
      <c r="BX149" s="288"/>
      <c r="BY149" s="289"/>
      <c r="BZ149" s="289"/>
      <c r="CA149" s="289"/>
      <c r="CB149" s="289"/>
      <c r="CC149" s="289"/>
      <c r="CD149" s="289"/>
      <c r="CE149" s="297"/>
      <c r="CF149" s="298"/>
      <c r="CG149" s="289"/>
      <c r="CH149" s="289"/>
      <c r="CI149" s="289"/>
      <c r="CJ149" s="289"/>
      <c r="CK149" s="289"/>
      <c r="CL149" s="289"/>
      <c r="CM149" s="289"/>
      <c r="CN149" s="289"/>
      <c r="CO149" s="289"/>
      <c r="CP149" s="289"/>
      <c r="CQ149" s="289"/>
      <c r="CR149" s="297"/>
      <c r="CS149" s="298" t="s">
        <v>463</v>
      </c>
      <c r="CT149" s="289"/>
      <c r="CU149" s="289"/>
      <c r="CV149" s="289"/>
      <c r="CW149" s="289"/>
      <c r="CX149" s="289"/>
      <c r="CY149" s="289"/>
      <c r="CZ149" s="289"/>
      <c r="DA149" s="289"/>
      <c r="DB149" s="289"/>
      <c r="DC149" s="289"/>
      <c r="DD149" s="289"/>
      <c r="DE149" s="297"/>
      <c r="DF149" s="291">
        <v>454501</v>
      </c>
      <c r="DG149" s="292"/>
      <c r="DH149" s="292"/>
      <c r="DI149" s="292"/>
      <c r="DJ149" s="292"/>
      <c r="DK149" s="292"/>
      <c r="DL149" s="292"/>
      <c r="DM149" s="292"/>
      <c r="DN149" s="292"/>
      <c r="DO149" s="292"/>
      <c r="DP149" s="292"/>
      <c r="DQ149" s="292"/>
      <c r="DR149" s="293"/>
      <c r="DS149" s="291">
        <v>454501</v>
      </c>
      <c r="DT149" s="292"/>
      <c r="DU149" s="292"/>
      <c r="DV149" s="292"/>
      <c r="DW149" s="292"/>
      <c r="DX149" s="292"/>
      <c r="DY149" s="292"/>
      <c r="DZ149" s="292"/>
      <c r="EA149" s="292"/>
      <c r="EB149" s="292"/>
      <c r="EC149" s="292"/>
      <c r="ED149" s="292"/>
      <c r="EE149" s="293"/>
      <c r="EF149" s="291">
        <v>454501</v>
      </c>
      <c r="EG149" s="292"/>
      <c r="EH149" s="292"/>
      <c r="EI149" s="292"/>
      <c r="EJ149" s="292"/>
      <c r="EK149" s="292"/>
      <c r="EL149" s="292"/>
      <c r="EM149" s="292"/>
      <c r="EN149" s="292"/>
      <c r="EO149" s="292"/>
      <c r="EP149" s="292"/>
      <c r="EQ149" s="292"/>
      <c r="ER149" s="293"/>
      <c r="ES149" s="294"/>
      <c r="ET149" s="257"/>
      <c r="EU149" s="257"/>
      <c r="EV149" s="257"/>
      <c r="EW149" s="257"/>
      <c r="EX149" s="257"/>
      <c r="EY149" s="257"/>
      <c r="EZ149" s="257"/>
      <c r="FA149" s="257"/>
      <c r="FB149" s="257"/>
      <c r="FC149" s="257"/>
      <c r="FD149" s="257"/>
      <c r="FE149" s="258"/>
    </row>
    <row r="150" spans="1:161" ht="11.25">
      <c r="A150" s="295"/>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c r="AZ150" s="296"/>
      <c r="BA150" s="296"/>
      <c r="BB150" s="296"/>
      <c r="BC150" s="296"/>
      <c r="BD150" s="296"/>
      <c r="BE150" s="296"/>
      <c r="BF150" s="296"/>
      <c r="BG150" s="296"/>
      <c r="BH150" s="296"/>
      <c r="BI150" s="296"/>
      <c r="BJ150" s="296"/>
      <c r="BK150" s="296"/>
      <c r="BL150" s="296"/>
      <c r="BM150" s="296"/>
      <c r="BN150" s="296"/>
      <c r="BO150" s="296"/>
      <c r="BP150" s="296"/>
      <c r="BQ150" s="296"/>
      <c r="BR150" s="296"/>
      <c r="BS150" s="296"/>
      <c r="BT150" s="296"/>
      <c r="BU150" s="296"/>
      <c r="BV150" s="296"/>
      <c r="BW150" s="296"/>
      <c r="BX150" s="288"/>
      <c r="BY150" s="289"/>
      <c r="BZ150" s="289"/>
      <c r="CA150" s="289"/>
      <c r="CB150" s="289"/>
      <c r="CC150" s="289"/>
      <c r="CD150" s="289"/>
      <c r="CE150" s="297"/>
      <c r="CF150" s="298"/>
      <c r="CG150" s="289"/>
      <c r="CH150" s="289"/>
      <c r="CI150" s="289"/>
      <c r="CJ150" s="289"/>
      <c r="CK150" s="289"/>
      <c r="CL150" s="289"/>
      <c r="CM150" s="289"/>
      <c r="CN150" s="289"/>
      <c r="CO150" s="289"/>
      <c r="CP150" s="289"/>
      <c r="CQ150" s="289"/>
      <c r="CR150" s="297"/>
      <c r="CS150" s="298" t="s">
        <v>466</v>
      </c>
      <c r="CT150" s="289"/>
      <c r="CU150" s="289"/>
      <c r="CV150" s="289"/>
      <c r="CW150" s="289"/>
      <c r="CX150" s="289"/>
      <c r="CY150" s="289"/>
      <c r="CZ150" s="289"/>
      <c r="DA150" s="289"/>
      <c r="DB150" s="289"/>
      <c r="DC150" s="289"/>
      <c r="DD150" s="289"/>
      <c r="DE150" s="297"/>
      <c r="DF150" s="291">
        <v>0</v>
      </c>
      <c r="DG150" s="292"/>
      <c r="DH150" s="292"/>
      <c r="DI150" s="292"/>
      <c r="DJ150" s="292"/>
      <c r="DK150" s="292"/>
      <c r="DL150" s="292"/>
      <c r="DM150" s="292"/>
      <c r="DN150" s="292"/>
      <c r="DO150" s="292"/>
      <c r="DP150" s="292"/>
      <c r="DQ150" s="292"/>
      <c r="DR150" s="293"/>
      <c r="DS150" s="291">
        <v>0</v>
      </c>
      <c r="DT150" s="292"/>
      <c r="DU150" s="292"/>
      <c r="DV150" s="292"/>
      <c r="DW150" s="292"/>
      <c r="DX150" s="292"/>
      <c r="DY150" s="292"/>
      <c r="DZ150" s="292"/>
      <c r="EA150" s="292"/>
      <c r="EB150" s="292"/>
      <c r="EC150" s="292"/>
      <c r="ED150" s="292"/>
      <c r="EE150" s="293"/>
      <c r="EF150" s="291">
        <v>630358</v>
      </c>
      <c r="EG150" s="292"/>
      <c r="EH150" s="292"/>
      <c r="EI150" s="292"/>
      <c r="EJ150" s="292"/>
      <c r="EK150" s="292"/>
      <c r="EL150" s="292"/>
      <c r="EM150" s="292"/>
      <c r="EN150" s="292"/>
      <c r="EO150" s="292"/>
      <c r="EP150" s="292"/>
      <c r="EQ150" s="292"/>
      <c r="ER150" s="293"/>
      <c r="ES150" s="294"/>
      <c r="ET150" s="257"/>
      <c r="EU150" s="257"/>
      <c r="EV150" s="257"/>
      <c r="EW150" s="257"/>
      <c r="EX150" s="257"/>
      <c r="EY150" s="257"/>
      <c r="EZ150" s="257"/>
      <c r="FA150" s="257"/>
      <c r="FB150" s="257"/>
      <c r="FC150" s="257"/>
      <c r="FD150" s="257"/>
      <c r="FE150" s="258"/>
    </row>
    <row r="151" spans="1:161" ht="11.25">
      <c r="A151" s="295"/>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c r="BJ151" s="296"/>
      <c r="BK151" s="296"/>
      <c r="BL151" s="296"/>
      <c r="BM151" s="296"/>
      <c r="BN151" s="296"/>
      <c r="BO151" s="296"/>
      <c r="BP151" s="296"/>
      <c r="BQ151" s="296"/>
      <c r="BR151" s="296"/>
      <c r="BS151" s="296"/>
      <c r="BT151" s="296"/>
      <c r="BU151" s="296"/>
      <c r="BV151" s="296"/>
      <c r="BW151" s="296"/>
      <c r="BX151" s="288"/>
      <c r="BY151" s="289"/>
      <c r="BZ151" s="289"/>
      <c r="CA151" s="289"/>
      <c r="CB151" s="289"/>
      <c r="CC151" s="289"/>
      <c r="CD151" s="289"/>
      <c r="CE151" s="297"/>
      <c r="CF151" s="298"/>
      <c r="CG151" s="289"/>
      <c r="CH151" s="289"/>
      <c r="CI151" s="289"/>
      <c r="CJ151" s="289"/>
      <c r="CK151" s="289"/>
      <c r="CL151" s="289"/>
      <c r="CM151" s="289"/>
      <c r="CN151" s="289"/>
      <c r="CO151" s="289"/>
      <c r="CP151" s="289"/>
      <c r="CQ151" s="289"/>
      <c r="CR151" s="297"/>
      <c r="CS151" s="298" t="s">
        <v>467</v>
      </c>
      <c r="CT151" s="289"/>
      <c r="CU151" s="289"/>
      <c r="CV151" s="289"/>
      <c r="CW151" s="289"/>
      <c r="CX151" s="289"/>
      <c r="CY151" s="289"/>
      <c r="CZ151" s="289"/>
      <c r="DA151" s="289"/>
      <c r="DB151" s="289"/>
      <c r="DC151" s="289"/>
      <c r="DD151" s="289"/>
      <c r="DE151" s="297"/>
      <c r="DF151" s="291">
        <v>0</v>
      </c>
      <c r="DG151" s="292"/>
      <c r="DH151" s="292"/>
      <c r="DI151" s="292"/>
      <c r="DJ151" s="292"/>
      <c r="DK151" s="292"/>
      <c r="DL151" s="292"/>
      <c r="DM151" s="292"/>
      <c r="DN151" s="292"/>
      <c r="DO151" s="292"/>
      <c r="DP151" s="292"/>
      <c r="DQ151" s="292"/>
      <c r="DR151" s="293"/>
      <c r="DS151" s="291">
        <v>300000</v>
      </c>
      <c r="DT151" s="292"/>
      <c r="DU151" s="292"/>
      <c r="DV151" s="292"/>
      <c r="DW151" s="292"/>
      <c r="DX151" s="292"/>
      <c r="DY151" s="292"/>
      <c r="DZ151" s="292"/>
      <c r="EA151" s="292"/>
      <c r="EB151" s="292"/>
      <c r="EC151" s="292"/>
      <c r="ED151" s="292"/>
      <c r="EE151" s="293"/>
      <c r="EF151" s="291">
        <v>0</v>
      </c>
      <c r="EG151" s="292"/>
      <c r="EH151" s="292"/>
      <c r="EI151" s="292"/>
      <c r="EJ151" s="292"/>
      <c r="EK151" s="292"/>
      <c r="EL151" s="292"/>
      <c r="EM151" s="292"/>
      <c r="EN151" s="292"/>
      <c r="EO151" s="292"/>
      <c r="EP151" s="292"/>
      <c r="EQ151" s="292"/>
      <c r="ER151" s="293"/>
      <c r="ES151" s="294"/>
      <c r="ET151" s="257"/>
      <c r="EU151" s="257"/>
      <c r="EV151" s="257"/>
      <c r="EW151" s="257"/>
      <c r="EX151" s="257"/>
      <c r="EY151" s="257"/>
      <c r="EZ151" s="257"/>
      <c r="FA151" s="257"/>
      <c r="FB151" s="257"/>
      <c r="FC151" s="257"/>
      <c r="FD151" s="257"/>
      <c r="FE151" s="258"/>
    </row>
    <row r="152" spans="1:161" ht="11.25">
      <c r="A152" s="295"/>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6"/>
      <c r="BH152" s="296"/>
      <c r="BI152" s="296"/>
      <c r="BJ152" s="296"/>
      <c r="BK152" s="296"/>
      <c r="BL152" s="296"/>
      <c r="BM152" s="296"/>
      <c r="BN152" s="296"/>
      <c r="BO152" s="296"/>
      <c r="BP152" s="296"/>
      <c r="BQ152" s="296"/>
      <c r="BR152" s="296"/>
      <c r="BS152" s="296"/>
      <c r="BT152" s="296"/>
      <c r="BU152" s="296"/>
      <c r="BV152" s="296"/>
      <c r="BW152" s="296"/>
      <c r="BX152" s="288"/>
      <c r="BY152" s="289"/>
      <c r="BZ152" s="289"/>
      <c r="CA152" s="289"/>
      <c r="CB152" s="289"/>
      <c r="CC152" s="289"/>
      <c r="CD152" s="289"/>
      <c r="CE152" s="297"/>
      <c r="CF152" s="298"/>
      <c r="CG152" s="289"/>
      <c r="CH152" s="289"/>
      <c r="CI152" s="289"/>
      <c r="CJ152" s="289"/>
      <c r="CK152" s="289"/>
      <c r="CL152" s="289"/>
      <c r="CM152" s="289"/>
      <c r="CN152" s="289"/>
      <c r="CO152" s="289"/>
      <c r="CP152" s="289"/>
      <c r="CQ152" s="289"/>
      <c r="CR152" s="297"/>
      <c r="CS152" s="312" t="s">
        <v>319</v>
      </c>
      <c r="CT152" s="313"/>
      <c r="CU152" s="313"/>
      <c r="CV152" s="313"/>
      <c r="CW152" s="313"/>
      <c r="CX152" s="313"/>
      <c r="CY152" s="313"/>
      <c r="CZ152" s="313"/>
      <c r="DA152" s="313"/>
      <c r="DB152" s="313"/>
      <c r="DC152" s="313"/>
      <c r="DD152" s="313"/>
      <c r="DE152" s="314"/>
      <c r="DF152" s="315">
        <f>SUM(DF153:DR157)</f>
        <v>898343.96</v>
      </c>
      <c r="DG152" s="316"/>
      <c r="DH152" s="316"/>
      <c r="DI152" s="316"/>
      <c r="DJ152" s="316"/>
      <c r="DK152" s="316"/>
      <c r="DL152" s="316"/>
      <c r="DM152" s="316"/>
      <c r="DN152" s="316"/>
      <c r="DO152" s="316"/>
      <c r="DP152" s="316"/>
      <c r="DQ152" s="316"/>
      <c r="DR152" s="317"/>
      <c r="DS152" s="315">
        <f>SUM(DS153:EE157)</f>
        <v>898343.96</v>
      </c>
      <c r="DT152" s="316"/>
      <c r="DU152" s="316"/>
      <c r="DV152" s="316"/>
      <c r="DW152" s="316"/>
      <c r="DX152" s="316"/>
      <c r="DY152" s="316"/>
      <c r="DZ152" s="316"/>
      <c r="EA152" s="316"/>
      <c r="EB152" s="316"/>
      <c r="EC152" s="316"/>
      <c r="ED152" s="316"/>
      <c r="EE152" s="317"/>
      <c r="EF152" s="315">
        <f>SUM(EF153:ER157)</f>
        <v>898343.96</v>
      </c>
      <c r="EG152" s="316"/>
      <c r="EH152" s="316"/>
      <c r="EI152" s="316"/>
      <c r="EJ152" s="316"/>
      <c r="EK152" s="316"/>
      <c r="EL152" s="316"/>
      <c r="EM152" s="316"/>
      <c r="EN152" s="316"/>
      <c r="EO152" s="316"/>
      <c r="EP152" s="316"/>
      <c r="EQ152" s="316"/>
      <c r="ER152" s="317"/>
      <c r="ES152" s="294"/>
      <c r="ET152" s="257"/>
      <c r="EU152" s="257"/>
      <c r="EV152" s="257"/>
      <c r="EW152" s="257"/>
      <c r="EX152" s="257"/>
      <c r="EY152" s="257"/>
      <c r="EZ152" s="257"/>
      <c r="FA152" s="257"/>
      <c r="FB152" s="257"/>
      <c r="FC152" s="257"/>
      <c r="FD152" s="257"/>
      <c r="FE152" s="258"/>
    </row>
    <row r="153" spans="1:161" ht="11.25">
      <c r="A153" s="295"/>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6"/>
      <c r="BA153" s="296"/>
      <c r="BB153" s="296"/>
      <c r="BC153" s="296"/>
      <c r="BD153" s="296"/>
      <c r="BE153" s="296"/>
      <c r="BF153" s="296"/>
      <c r="BG153" s="296"/>
      <c r="BH153" s="296"/>
      <c r="BI153" s="296"/>
      <c r="BJ153" s="296"/>
      <c r="BK153" s="296"/>
      <c r="BL153" s="296"/>
      <c r="BM153" s="296"/>
      <c r="BN153" s="296"/>
      <c r="BO153" s="296"/>
      <c r="BP153" s="296"/>
      <c r="BQ153" s="296"/>
      <c r="BR153" s="296"/>
      <c r="BS153" s="296"/>
      <c r="BT153" s="296"/>
      <c r="BU153" s="296"/>
      <c r="BV153" s="296"/>
      <c r="BW153" s="296"/>
      <c r="BX153" s="288"/>
      <c r="BY153" s="289"/>
      <c r="BZ153" s="289"/>
      <c r="CA153" s="289"/>
      <c r="CB153" s="289"/>
      <c r="CC153" s="289"/>
      <c r="CD153" s="289"/>
      <c r="CE153" s="297"/>
      <c r="CF153" s="298"/>
      <c r="CG153" s="289"/>
      <c r="CH153" s="289"/>
      <c r="CI153" s="289"/>
      <c r="CJ153" s="289"/>
      <c r="CK153" s="289"/>
      <c r="CL153" s="289"/>
      <c r="CM153" s="289"/>
      <c r="CN153" s="289"/>
      <c r="CO153" s="289"/>
      <c r="CP153" s="289"/>
      <c r="CQ153" s="289"/>
      <c r="CR153" s="297"/>
      <c r="CS153" s="298" t="s">
        <v>303</v>
      </c>
      <c r="CT153" s="289"/>
      <c r="CU153" s="289"/>
      <c r="CV153" s="289"/>
      <c r="CW153" s="289"/>
      <c r="CX153" s="289"/>
      <c r="CY153" s="289"/>
      <c r="CZ153" s="289"/>
      <c r="DA153" s="289"/>
      <c r="DB153" s="289"/>
      <c r="DC153" s="289"/>
      <c r="DD153" s="289"/>
      <c r="DE153" s="297"/>
      <c r="DF153" s="291">
        <v>59970.96</v>
      </c>
      <c r="DG153" s="292"/>
      <c r="DH153" s="292"/>
      <c r="DI153" s="292"/>
      <c r="DJ153" s="292"/>
      <c r="DK153" s="292"/>
      <c r="DL153" s="292"/>
      <c r="DM153" s="292"/>
      <c r="DN153" s="292"/>
      <c r="DO153" s="292"/>
      <c r="DP153" s="292"/>
      <c r="DQ153" s="292"/>
      <c r="DR153" s="293"/>
      <c r="DS153" s="291">
        <v>59970.96</v>
      </c>
      <c r="DT153" s="292"/>
      <c r="DU153" s="292"/>
      <c r="DV153" s="292"/>
      <c r="DW153" s="292"/>
      <c r="DX153" s="292"/>
      <c r="DY153" s="292"/>
      <c r="DZ153" s="292"/>
      <c r="EA153" s="292"/>
      <c r="EB153" s="292"/>
      <c r="EC153" s="292"/>
      <c r="ED153" s="292"/>
      <c r="EE153" s="293"/>
      <c r="EF153" s="291">
        <v>59970.96</v>
      </c>
      <c r="EG153" s="292"/>
      <c r="EH153" s="292"/>
      <c r="EI153" s="292"/>
      <c r="EJ153" s="292"/>
      <c r="EK153" s="292"/>
      <c r="EL153" s="292"/>
      <c r="EM153" s="292"/>
      <c r="EN153" s="292"/>
      <c r="EO153" s="292"/>
      <c r="EP153" s="292"/>
      <c r="EQ153" s="292"/>
      <c r="ER153" s="293"/>
      <c r="ES153" s="294"/>
      <c r="ET153" s="257"/>
      <c r="EU153" s="257"/>
      <c r="EV153" s="257"/>
      <c r="EW153" s="257"/>
      <c r="EX153" s="257"/>
      <c r="EY153" s="257"/>
      <c r="EZ153" s="257"/>
      <c r="FA153" s="257"/>
      <c r="FB153" s="257"/>
      <c r="FC153" s="257"/>
      <c r="FD153" s="257"/>
      <c r="FE153" s="258"/>
    </row>
    <row r="154" spans="1:161" ht="11.25">
      <c r="A154" s="295"/>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c r="AZ154" s="296"/>
      <c r="BA154" s="296"/>
      <c r="BB154" s="296"/>
      <c r="BC154" s="296"/>
      <c r="BD154" s="296"/>
      <c r="BE154" s="296"/>
      <c r="BF154" s="296"/>
      <c r="BG154" s="296"/>
      <c r="BH154" s="296"/>
      <c r="BI154" s="296"/>
      <c r="BJ154" s="296"/>
      <c r="BK154" s="296"/>
      <c r="BL154" s="296"/>
      <c r="BM154" s="296"/>
      <c r="BN154" s="296"/>
      <c r="BO154" s="296"/>
      <c r="BP154" s="296"/>
      <c r="BQ154" s="296"/>
      <c r="BR154" s="296"/>
      <c r="BS154" s="296"/>
      <c r="BT154" s="296"/>
      <c r="BU154" s="296"/>
      <c r="BV154" s="296"/>
      <c r="BW154" s="296"/>
      <c r="BX154" s="288"/>
      <c r="BY154" s="289"/>
      <c r="BZ154" s="289"/>
      <c r="CA154" s="289"/>
      <c r="CB154" s="289"/>
      <c r="CC154" s="289"/>
      <c r="CD154" s="289"/>
      <c r="CE154" s="297"/>
      <c r="CF154" s="298"/>
      <c r="CG154" s="289"/>
      <c r="CH154" s="289"/>
      <c r="CI154" s="289"/>
      <c r="CJ154" s="289"/>
      <c r="CK154" s="289"/>
      <c r="CL154" s="289"/>
      <c r="CM154" s="289"/>
      <c r="CN154" s="289"/>
      <c r="CO154" s="289"/>
      <c r="CP154" s="289"/>
      <c r="CQ154" s="289"/>
      <c r="CR154" s="297"/>
      <c r="CS154" s="298" t="s">
        <v>323</v>
      </c>
      <c r="CT154" s="289"/>
      <c r="CU154" s="289"/>
      <c r="CV154" s="289"/>
      <c r="CW154" s="289"/>
      <c r="CX154" s="289"/>
      <c r="CY154" s="289"/>
      <c r="CZ154" s="289"/>
      <c r="DA154" s="289"/>
      <c r="DB154" s="289"/>
      <c r="DC154" s="289"/>
      <c r="DD154" s="289"/>
      <c r="DE154" s="297"/>
      <c r="DF154" s="291"/>
      <c r="DG154" s="292"/>
      <c r="DH154" s="292"/>
      <c r="DI154" s="292"/>
      <c r="DJ154" s="292"/>
      <c r="DK154" s="292"/>
      <c r="DL154" s="292"/>
      <c r="DM154" s="292"/>
      <c r="DN154" s="292"/>
      <c r="DO154" s="292"/>
      <c r="DP154" s="292"/>
      <c r="DQ154" s="292"/>
      <c r="DR154" s="293"/>
      <c r="DS154" s="291"/>
      <c r="DT154" s="292"/>
      <c r="DU154" s="292"/>
      <c r="DV154" s="292"/>
      <c r="DW154" s="292"/>
      <c r="DX154" s="292"/>
      <c r="DY154" s="292"/>
      <c r="DZ154" s="292"/>
      <c r="EA154" s="292"/>
      <c r="EB154" s="292"/>
      <c r="EC154" s="292"/>
      <c r="ED154" s="292"/>
      <c r="EE154" s="293"/>
      <c r="EF154" s="291"/>
      <c r="EG154" s="292"/>
      <c r="EH154" s="292"/>
      <c r="EI154" s="292"/>
      <c r="EJ154" s="292"/>
      <c r="EK154" s="292"/>
      <c r="EL154" s="292"/>
      <c r="EM154" s="292"/>
      <c r="EN154" s="292"/>
      <c r="EO154" s="292"/>
      <c r="EP154" s="292"/>
      <c r="EQ154" s="292"/>
      <c r="ER154" s="293"/>
      <c r="ES154" s="294"/>
      <c r="ET154" s="257"/>
      <c r="EU154" s="257"/>
      <c r="EV154" s="257"/>
      <c r="EW154" s="257"/>
      <c r="EX154" s="257"/>
      <c r="EY154" s="257"/>
      <c r="EZ154" s="257"/>
      <c r="FA154" s="257"/>
      <c r="FB154" s="257"/>
      <c r="FC154" s="257"/>
      <c r="FD154" s="257"/>
      <c r="FE154" s="258"/>
    </row>
    <row r="155" spans="1:161" ht="11.25">
      <c r="A155" s="295"/>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c r="AZ155" s="296"/>
      <c r="BA155" s="296"/>
      <c r="BB155" s="296"/>
      <c r="BC155" s="296"/>
      <c r="BD155" s="296"/>
      <c r="BE155" s="296"/>
      <c r="BF155" s="296"/>
      <c r="BG155" s="296"/>
      <c r="BH155" s="296"/>
      <c r="BI155" s="296"/>
      <c r="BJ155" s="296"/>
      <c r="BK155" s="296"/>
      <c r="BL155" s="296"/>
      <c r="BM155" s="296"/>
      <c r="BN155" s="296"/>
      <c r="BO155" s="296"/>
      <c r="BP155" s="296"/>
      <c r="BQ155" s="296"/>
      <c r="BR155" s="296"/>
      <c r="BS155" s="296"/>
      <c r="BT155" s="296"/>
      <c r="BU155" s="296"/>
      <c r="BV155" s="296"/>
      <c r="BW155" s="296"/>
      <c r="BX155" s="288"/>
      <c r="BY155" s="289"/>
      <c r="BZ155" s="289"/>
      <c r="CA155" s="289"/>
      <c r="CB155" s="289"/>
      <c r="CC155" s="289"/>
      <c r="CD155" s="289"/>
      <c r="CE155" s="297"/>
      <c r="CF155" s="298"/>
      <c r="CG155" s="289"/>
      <c r="CH155" s="289"/>
      <c r="CI155" s="289"/>
      <c r="CJ155" s="289"/>
      <c r="CK155" s="289"/>
      <c r="CL155" s="289"/>
      <c r="CM155" s="289"/>
      <c r="CN155" s="289"/>
      <c r="CO155" s="289"/>
      <c r="CP155" s="289"/>
      <c r="CQ155" s="289"/>
      <c r="CR155" s="297"/>
      <c r="CS155" s="298" t="s">
        <v>463</v>
      </c>
      <c r="CT155" s="289"/>
      <c r="CU155" s="289"/>
      <c r="CV155" s="289"/>
      <c r="CW155" s="289"/>
      <c r="CX155" s="289"/>
      <c r="CY155" s="289"/>
      <c r="CZ155" s="289"/>
      <c r="DA155" s="289"/>
      <c r="DB155" s="289"/>
      <c r="DC155" s="289"/>
      <c r="DD155" s="289"/>
      <c r="DE155" s="297"/>
      <c r="DF155" s="291">
        <v>808460</v>
      </c>
      <c r="DG155" s="292"/>
      <c r="DH155" s="292"/>
      <c r="DI155" s="292"/>
      <c r="DJ155" s="292"/>
      <c r="DK155" s="292"/>
      <c r="DL155" s="292"/>
      <c r="DM155" s="292"/>
      <c r="DN155" s="292"/>
      <c r="DO155" s="292"/>
      <c r="DP155" s="292"/>
      <c r="DQ155" s="292"/>
      <c r="DR155" s="293"/>
      <c r="DS155" s="291">
        <v>808460</v>
      </c>
      <c r="DT155" s="292"/>
      <c r="DU155" s="292"/>
      <c r="DV155" s="292"/>
      <c r="DW155" s="292"/>
      <c r="DX155" s="292"/>
      <c r="DY155" s="292"/>
      <c r="DZ155" s="292"/>
      <c r="EA155" s="292"/>
      <c r="EB155" s="292"/>
      <c r="EC155" s="292"/>
      <c r="ED155" s="292"/>
      <c r="EE155" s="293"/>
      <c r="EF155" s="291">
        <v>808460</v>
      </c>
      <c r="EG155" s="292"/>
      <c r="EH155" s="292"/>
      <c r="EI155" s="292"/>
      <c r="EJ155" s="292"/>
      <c r="EK155" s="292"/>
      <c r="EL155" s="292"/>
      <c r="EM155" s="292"/>
      <c r="EN155" s="292"/>
      <c r="EO155" s="292"/>
      <c r="EP155" s="292"/>
      <c r="EQ155" s="292"/>
      <c r="ER155" s="293"/>
      <c r="ES155" s="294"/>
      <c r="ET155" s="257"/>
      <c r="EU155" s="257"/>
      <c r="EV155" s="257"/>
      <c r="EW155" s="257"/>
      <c r="EX155" s="257"/>
      <c r="EY155" s="257"/>
      <c r="EZ155" s="257"/>
      <c r="FA155" s="257"/>
      <c r="FB155" s="257"/>
      <c r="FC155" s="257"/>
      <c r="FD155" s="257"/>
      <c r="FE155" s="258"/>
    </row>
    <row r="156" spans="1:161" ht="11.25">
      <c r="A156" s="295"/>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296"/>
      <c r="BA156" s="296"/>
      <c r="BB156" s="296"/>
      <c r="BC156" s="296"/>
      <c r="BD156" s="296"/>
      <c r="BE156" s="296"/>
      <c r="BF156" s="296"/>
      <c r="BG156" s="296"/>
      <c r="BH156" s="296"/>
      <c r="BI156" s="296"/>
      <c r="BJ156" s="296"/>
      <c r="BK156" s="296"/>
      <c r="BL156" s="296"/>
      <c r="BM156" s="296"/>
      <c r="BN156" s="296"/>
      <c r="BO156" s="296"/>
      <c r="BP156" s="296"/>
      <c r="BQ156" s="296"/>
      <c r="BR156" s="296"/>
      <c r="BS156" s="296"/>
      <c r="BT156" s="296"/>
      <c r="BU156" s="296"/>
      <c r="BV156" s="296"/>
      <c r="BW156" s="296"/>
      <c r="BX156" s="288"/>
      <c r="BY156" s="289"/>
      <c r="BZ156" s="289"/>
      <c r="CA156" s="289"/>
      <c r="CB156" s="289"/>
      <c r="CC156" s="289"/>
      <c r="CD156" s="289"/>
      <c r="CE156" s="297"/>
      <c r="CF156" s="298"/>
      <c r="CG156" s="289"/>
      <c r="CH156" s="289"/>
      <c r="CI156" s="289"/>
      <c r="CJ156" s="289"/>
      <c r="CK156" s="289"/>
      <c r="CL156" s="289"/>
      <c r="CM156" s="289"/>
      <c r="CN156" s="289"/>
      <c r="CO156" s="289"/>
      <c r="CP156" s="289"/>
      <c r="CQ156" s="289"/>
      <c r="CR156" s="297"/>
      <c r="CS156" s="298" t="s">
        <v>306</v>
      </c>
      <c r="CT156" s="289"/>
      <c r="CU156" s="289"/>
      <c r="CV156" s="289"/>
      <c r="CW156" s="289"/>
      <c r="CX156" s="289"/>
      <c r="CY156" s="289"/>
      <c r="CZ156" s="289"/>
      <c r="DA156" s="289"/>
      <c r="DB156" s="289"/>
      <c r="DC156" s="289"/>
      <c r="DD156" s="289"/>
      <c r="DE156" s="297"/>
      <c r="DF156" s="291">
        <v>29913</v>
      </c>
      <c r="DG156" s="292"/>
      <c r="DH156" s="292"/>
      <c r="DI156" s="292"/>
      <c r="DJ156" s="292"/>
      <c r="DK156" s="292"/>
      <c r="DL156" s="292"/>
      <c r="DM156" s="292"/>
      <c r="DN156" s="292"/>
      <c r="DO156" s="292"/>
      <c r="DP156" s="292"/>
      <c r="DQ156" s="292"/>
      <c r="DR156" s="293"/>
      <c r="DS156" s="291">
        <v>29913</v>
      </c>
      <c r="DT156" s="292"/>
      <c r="DU156" s="292"/>
      <c r="DV156" s="292"/>
      <c r="DW156" s="292"/>
      <c r="DX156" s="292"/>
      <c r="DY156" s="292"/>
      <c r="DZ156" s="292"/>
      <c r="EA156" s="292"/>
      <c r="EB156" s="292"/>
      <c r="EC156" s="292"/>
      <c r="ED156" s="292"/>
      <c r="EE156" s="293"/>
      <c r="EF156" s="291">
        <v>29913</v>
      </c>
      <c r="EG156" s="292"/>
      <c r="EH156" s="292"/>
      <c r="EI156" s="292"/>
      <c r="EJ156" s="292"/>
      <c r="EK156" s="292"/>
      <c r="EL156" s="292"/>
      <c r="EM156" s="292"/>
      <c r="EN156" s="292"/>
      <c r="EO156" s="292"/>
      <c r="EP156" s="292"/>
      <c r="EQ156" s="292"/>
      <c r="ER156" s="293"/>
      <c r="ES156" s="294"/>
      <c r="ET156" s="257"/>
      <c r="EU156" s="257"/>
      <c r="EV156" s="257"/>
      <c r="EW156" s="257"/>
      <c r="EX156" s="257"/>
      <c r="EY156" s="257"/>
      <c r="EZ156" s="257"/>
      <c r="FA156" s="257"/>
      <c r="FB156" s="257"/>
      <c r="FC156" s="257"/>
      <c r="FD156" s="257"/>
      <c r="FE156" s="258"/>
    </row>
    <row r="157" spans="1:161" ht="11.25">
      <c r="A157" s="295"/>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6"/>
      <c r="BA157" s="296"/>
      <c r="BB157" s="296"/>
      <c r="BC157" s="296"/>
      <c r="BD157" s="296"/>
      <c r="BE157" s="296"/>
      <c r="BF157" s="296"/>
      <c r="BG157" s="296"/>
      <c r="BH157" s="296"/>
      <c r="BI157" s="296"/>
      <c r="BJ157" s="296"/>
      <c r="BK157" s="296"/>
      <c r="BL157" s="296"/>
      <c r="BM157" s="296"/>
      <c r="BN157" s="296"/>
      <c r="BO157" s="296"/>
      <c r="BP157" s="296"/>
      <c r="BQ157" s="296"/>
      <c r="BR157" s="296"/>
      <c r="BS157" s="296"/>
      <c r="BT157" s="296"/>
      <c r="BU157" s="296"/>
      <c r="BV157" s="296"/>
      <c r="BW157" s="296"/>
      <c r="BX157" s="288"/>
      <c r="BY157" s="289"/>
      <c r="BZ157" s="289"/>
      <c r="CA157" s="289"/>
      <c r="CB157" s="289"/>
      <c r="CC157" s="289"/>
      <c r="CD157" s="289"/>
      <c r="CE157" s="297"/>
      <c r="CF157" s="298"/>
      <c r="CG157" s="289"/>
      <c r="CH157" s="289"/>
      <c r="CI157" s="289"/>
      <c r="CJ157" s="289"/>
      <c r="CK157" s="289"/>
      <c r="CL157" s="289"/>
      <c r="CM157" s="289"/>
      <c r="CN157" s="289"/>
      <c r="CO157" s="289"/>
      <c r="CP157" s="289"/>
      <c r="CQ157" s="289"/>
      <c r="CR157" s="297"/>
      <c r="CS157" s="298" t="s">
        <v>324</v>
      </c>
      <c r="CT157" s="289"/>
      <c r="CU157" s="289"/>
      <c r="CV157" s="289"/>
      <c r="CW157" s="289"/>
      <c r="CX157" s="289"/>
      <c r="CY157" s="289"/>
      <c r="CZ157" s="289"/>
      <c r="DA157" s="289"/>
      <c r="DB157" s="289"/>
      <c r="DC157" s="289"/>
      <c r="DD157" s="289"/>
      <c r="DE157" s="297"/>
      <c r="DF157" s="291"/>
      <c r="DG157" s="292"/>
      <c r="DH157" s="292"/>
      <c r="DI157" s="292"/>
      <c r="DJ157" s="292"/>
      <c r="DK157" s="292"/>
      <c r="DL157" s="292"/>
      <c r="DM157" s="292"/>
      <c r="DN157" s="292"/>
      <c r="DO157" s="292"/>
      <c r="DP157" s="292"/>
      <c r="DQ157" s="292"/>
      <c r="DR157" s="293"/>
      <c r="DS157" s="291"/>
      <c r="DT157" s="292"/>
      <c r="DU157" s="292"/>
      <c r="DV157" s="292"/>
      <c r="DW157" s="292"/>
      <c r="DX157" s="292"/>
      <c r="DY157" s="292"/>
      <c r="DZ157" s="292"/>
      <c r="EA157" s="292"/>
      <c r="EB157" s="292"/>
      <c r="EC157" s="292"/>
      <c r="ED157" s="292"/>
      <c r="EE157" s="293"/>
      <c r="EF157" s="291"/>
      <c r="EG157" s="292"/>
      <c r="EH157" s="292"/>
      <c r="EI157" s="292"/>
      <c r="EJ157" s="292"/>
      <c r="EK157" s="292"/>
      <c r="EL157" s="292"/>
      <c r="EM157" s="292"/>
      <c r="EN157" s="292"/>
      <c r="EO157" s="292"/>
      <c r="EP157" s="292"/>
      <c r="EQ157" s="292"/>
      <c r="ER157" s="293"/>
      <c r="ES157" s="294"/>
      <c r="ET157" s="257"/>
      <c r="EU157" s="257"/>
      <c r="EV157" s="257"/>
      <c r="EW157" s="257"/>
      <c r="EX157" s="257"/>
      <c r="EY157" s="257"/>
      <c r="EZ157" s="257"/>
      <c r="FA157" s="257"/>
      <c r="FB157" s="257"/>
      <c r="FC157" s="257"/>
      <c r="FD157" s="257"/>
      <c r="FE157" s="258"/>
    </row>
    <row r="158" spans="1:161" ht="11.25">
      <c r="A158" s="295"/>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296"/>
      <c r="BC158" s="296"/>
      <c r="BD158" s="296"/>
      <c r="BE158" s="296"/>
      <c r="BF158" s="296"/>
      <c r="BG158" s="296"/>
      <c r="BH158" s="296"/>
      <c r="BI158" s="296"/>
      <c r="BJ158" s="296"/>
      <c r="BK158" s="296"/>
      <c r="BL158" s="296"/>
      <c r="BM158" s="296"/>
      <c r="BN158" s="296"/>
      <c r="BO158" s="296"/>
      <c r="BP158" s="296"/>
      <c r="BQ158" s="296"/>
      <c r="BR158" s="296"/>
      <c r="BS158" s="296"/>
      <c r="BT158" s="296"/>
      <c r="BU158" s="296"/>
      <c r="BV158" s="296"/>
      <c r="BW158" s="296"/>
      <c r="BX158" s="288"/>
      <c r="BY158" s="289"/>
      <c r="BZ158" s="289"/>
      <c r="CA158" s="289"/>
      <c r="CB158" s="289"/>
      <c r="CC158" s="289"/>
      <c r="CD158" s="289"/>
      <c r="CE158" s="297"/>
      <c r="CF158" s="298"/>
      <c r="CG158" s="289"/>
      <c r="CH158" s="289"/>
      <c r="CI158" s="289"/>
      <c r="CJ158" s="289"/>
      <c r="CK158" s="289"/>
      <c r="CL158" s="289"/>
      <c r="CM158" s="289"/>
      <c r="CN158" s="289"/>
      <c r="CO158" s="289"/>
      <c r="CP158" s="289"/>
      <c r="CQ158" s="289"/>
      <c r="CR158" s="297"/>
      <c r="CS158" s="312" t="s">
        <v>325</v>
      </c>
      <c r="CT158" s="313"/>
      <c r="CU158" s="313"/>
      <c r="CV158" s="313"/>
      <c r="CW158" s="313"/>
      <c r="CX158" s="313"/>
      <c r="CY158" s="313"/>
      <c r="CZ158" s="313"/>
      <c r="DA158" s="313"/>
      <c r="DB158" s="313"/>
      <c r="DC158" s="313"/>
      <c r="DD158" s="313"/>
      <c r="DE158" s="314"/>
      <c r="DF158" s="315">
        <f>SUM(DF159:DR161)</f>
        <v>0</v>
      </c>
      <c r="DG158" s="316"/>
      <c r="DH158" s="316"/>
      <c r="DI158" s="316"/>
      <c r="DJ158" s="316"/>
      <c r="DK158" s="316"/>
      <c r="DL158" s="316"/>
      <c r="DM158" s="316"/>
      <c r="DN158" s="316"/>
      <c r="DO158" s="316"/>
      <c r="DP158" s="316"/>
      <c r="DQ158" s="316"/>
      <c r="DR158" s="317"/>
      <c r="DS158" s="315">
        <f>SUM(DS159:EE161)</f>
        <v>0</v>
      </c>
      <c r="DT158" s="316"/>
      <c r="DU158" s="316"/>
      <c r="DV158" s="316"/>
      <c r="DW158" s="316"/>
      <c r="DX158" s="316"/>
      <c r="DY158" s="316"/>
      <c r="DZ158" s="316"/>
      <c r="EA158" s="316"/>
      <c r="EB158" s="316"/>
      <c r="EC158" s="316"/>
      <c r="ED158" s="316"/>
      <c r="EE158" s="317"/>
      <c r="EF158" s="315">
        <f>SUM(EF159:ER161)</f>
        <v>0</v>
      </c>
      <c r="EG158" s="316"/>
      <c r="EH158" s="316"/>
      <c r="EI158" s="316"/>
      <c r="EJ158" s="316"/>
      <c r="EK158" s="316"/>
      <c r="EL158" s="316"/>
      <c r="EM158" s="316"/>
      <c r="EN158" s="316"/>
      <c r="EO158" s="316"/>
      <c r="EP158" s="316"/>
      <c r="EQ158" s="316"/>
      <c r="ER158" s="317"/>
      <c r="ES158" s="294"/>
      <c r="ET158" s="257"/>
      <c r="EU158" s="257"/>
      <c r="EV158" s="257"/>
      <c r="EW158" s="257"/>
      <c r="EX158" s="257"/>
      <c r="EY158" s="257"/>
      <c r="EZ158" s="257"/>
      <c r="FA158" s="257"/>
      <c r="FB158" s="257"/>
      <c r="FC158" s="257"/>
      <c r="FD158" s="257"/>
      <c r="FE158" s="258"/>
    </row>
    <row r="159" spans="1:161" ht="11.25">
      <c r="A159" s="295"/>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296"/>
      <c r="BC159" s="296"/>
      <c r="BD159" s="296"/>
      <c r="BE159" s="296"/>
      <c r="BF159" s="296"/>
      <c r="BG159" s="296"/>
      <c r="BH159" s="296"/>
      <c r="BI159" s="296"/>
      <c r="BJ159" s="296"/>
      <c r="BK159" s="296"/>
      <c r="BL159" s="296"/>
      <c r="BM159" s="296"/>
      <c r="BN159" s="296"/>
      <c r="BO159" s="296"/>
      <c r="BP159" s="296"/>
      <c r="BQ159" s="296"/>
      <c r="BR159" s="296"/>
      <c r="BS159" s="296"/>
      <c r="BT159" s="296"/>
      <c r="BU159" s="296"/>
      <c r="BV159" s="296"/>
      <c r="BW159" s="296"/>
      <c r="BX159" s="288"/>
      <c r="BY159" s="289"/>
      <c r="BZ159" s="289"/>
      <c r="CA159" s="289"/>
      <c r="CB159" s="289"/>
      <c r="CC159" s="289"/>
      <c r="CD159" s="289"/>
      <c r="CE159" s="297"/>
      <c r="CF159" s="298"/>
      <c r="CG159" s="289"/>
      <c r="CH159" s="289"/>
      <c r="CI159" s="289"/>
      <c r="CJ159" s="289"/>
      <c r="CK159" s="289"/>
      <c r="CL159" s="289"/>
      <c r="CM159" s="289"/>
      <c r="CN159" s="289"/>
      <c r="CO159" s="289"/>
      <c r="CP159" s="289"/>
      <c r="CQ159" s="289"/>
      <c r="CR159" s="297"/>
      <c r="CS159" s="298" t="s">
        <v>303</v>
      </c>
      <c r="CT159" s="289"/>
      <c r="CU159" s="289"/>
      <c r="CV159" s="289"/>
      <c r="CW159" s="289"/>
      <c r="CX159" s="289"/>
      <c r="CY159" s="289"/>
      <c r="CZ159" s="289"/>
      <c r="DA159" s="289"/>
      <c r="DB159" s="289"/>
      <c r="DC159" s="289"/>
      <c r="DD159" s="289"/>
      <c r="DE159" s="297"/>
      <c r="DF159" s="291"/>
      <c r="DG159" s="292"/>
      <c r="DH159" s="292"/>
      <c r="DI159" s="292"/>
      <c r="DJ159" s="292"/>
      <c r="DK159" s="292"/>
      <c r="DL159" s="292"/>
      <c r="DM159" s="292"/>
      <c r="DN159" s="292"/>
      <c r="DO159" s="292"/>
      <c r="DP159" s="292"/>
      <c r="DQ159" s="292"/>
      <c r="DR159" s="293"/>
      <c r="DS159" s="291"/>
      <c r="DT159" s="292"/>
      <c r="DU159" s="292"/>
      <c r="DV159" s="292"/>
      <c r="DW159" s="292"/>
      <c r="DX159" s="292"/>
      <c r="DY159" s="292"/>
      <c r="DZ159" s="292"/>
      <c r="EA159" s="292"/>
      <c r="EB159" s="292"/>
      <c r="EC159" s="292"/>
      <c r="ED159" s="292"/>
      <c r="EE159" s="293"/>
      <c r="EF159" s="291"/>
      <c r="EG159" s="292"/>
      <c r="EH159" s="292"/>
      <c r="EI159" s="292"/>
      <c r="EJ159" s="292"/>
      <c r="EK159" s="292"/>
      <c r="EL159" s="292"/>
      <c r="EM159" s="292"/>
      <c r="EN159" s="292"/>
      <c r="EO159" s="292"/>
      <c r="EP159" s="292"/>
      <c r="EQ159" s="292"/>
      <c r="ER159" s="293"/>
      <c r="ES159" s="294"/>
      <c r="ET159" s="257"/>
      <c r="EU159" s="257"/>
      <c r="EV159" s="257"/>
      <c r="EW159" s="257"/>
      <c r="EX159" s="257"/>
      <c r="EY159" s="257"/>
      <c r="EZ159" s="257"/>
      <c r="FA159" s="257"/>
      <c r="FB159" s="257"/>
      <c r="FC159" s="257"/>
      <c r="FD159" s="257"/>
      <c r="FE159" s="258"/>
    </row>
    <row r="160" spans="1:161" ht="11.25">
      <c r="A160" s="295"/>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296"/>
      <c r="BC160" s="296"/>
      <c r="BD160" s="296"/>
      <c r="BE160" s="296"/>
      <c r="BF160" s="296"/>
      <c r="BG160" s="296"/>
      <c r="BH160" s="296"/>
      <c r="BI160" s="296"/>
      <c r="BJ160" s="296"/>
      <c r="BK160" s="296"/>
      <c r="BL160" s="296"/>
      <c r="BM160" s="296"/>
      <c r="BN160" s="296"/>
      <c r="BO160" s="296"/>
      <c r="BP160" s="296"/>
      <c r="BQ160" s="296"/>
      <c r="BR160" s="296"/>
      <c r="BS160" s="296"/>
      <c r="BT160" s="296"/>
      <c r="BU160" s="296"/>
      <c r="BV160" s="296"/>
      <c r="BW160" s="296"/>
      <c r="BX160" s="288"/>
      <c r="BY160" s="289"/>
      <c r="BZ160" s="289"/>
      <c r="CA160" s="289"/>
      <c r="CB160" s="289"/>
      <c r="CC160" s="289"/>
      <c r="CD160" s="289"/>
      <c r="CE160" s="297"/>
      <c r="CF160" s="298"/>
      <c r="CG160" s="289"/>
      <c r="CH160" s="289"/>
      <c r="CI160" s="289"/>
      <c r="CJ160" s="289"/>
      <c r="CK160" s="289"/>
      <c r="CL160" s="289"/>
      <c r="CM160" s="289"/>
      <c r="CN160" s="289"/>
      <c r="CO160" s="289"/>
      <c r="CP160" s="289"/>
      <c r="CQ160" s="289"/>
      <c r="CR160" s="297"/>
      <c r="CS160" s="298" t="s">
        <v>304</v>
      </c>
      <c r="CT160" s="289"/>
      <c r="CU160" s="289"/>
      <c r="CV160" s="289"/>
      <c r="CW160" s="289"/>
      <c r="CX160" s="289"/>
      <c r="CY160" s="289"/>
      <c r="CZ160" s="289"/>
      <c r="DA160" s="289"/>
      <c r="DB160" s="289"/>
      <c r="DC160" s="289"/>
      <c r="DD160" s="289"/>
      <c r="DE160" s="297"/>
      <c r="DF160" s="291"/>
      <c r="DG160" s="292"/>
      <c r="DH160" s="292"/>
      <c r="DI160" s="292"/>
      <c r="DJ160" s="292"/>
      <c r="DK160" s="292"/>
      <c r="DL160" s="292"/>
      <c r="DM160" s="292"/>
      <c r="DN160" s="292"/>
      <c r="DO160" s="292"/>
      <c r="DP160" s="292"/>
      <c r="DQ160" s="292"/>
      <c r="DR160" s="293"/>
      <c r="DS160" s="291"/>
      <c r="DT160" s="292"/>
      <c r="DU160" s="292"/>
      <c r="DV160" s="292"/>
      <c r="DW160" s="292"/>
      <c r="DX160" s="292"/>
      <c r="DY160" s="292"/>
      <c r="DZ160" s="292"/>
      <c r="EA160" s="292"/>
      <c r="EB160" s="292"/>
      <c r="EC160" s="292"/>
      <c r="ED160" s="292"/>
      <c r="EE160" s="293"/>
      <c r="EF160" s="291"/>
      <c r="EG160" s="292"/>
      <c r="EH160" s="292"/>
      <c r="EI160" s="292"/>
      <c r="EJ160" s="292"/>
      <c r="EK160" s="292"/>
      <c r="EL160" s="292"/>
      <c r="EM160" s="292"/>
      <c r="EN160" s="292"/>
      <c r="EO160" s="292"/>
      <c r="EP160" s="292"/>
      <c r="EQ160" s="292"/>
      <c r="ER160" s="293"/>
      <c r="ES160" s="294"/>
      <c r="ET160" s="257"/>
      <c r="EU160" s="257"/>
      <c r="EV160" s="257"/>
      <c r="EW160" s="257"/>
      <c r="EX160" s="257"/>
      <c r="EY160" s="257"/>
      <c r="EZ160" s="257"/>
      <c r="FA160" s="257"/>
      <c r="FB160" s="257"/>
      <c r="FC160" s="257"/>
      <c r="FD160" s="257"/>
      <c r="FE160" s="258"/>
    </row>
    <row r="161" spans="1:161" ht="11.25">
      <c r="A161" s="295"/>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c r="AG161" s="295"/>
      <c r="AH161" s="295"/>
      <c r="AI161" s="295"/>
      <c r="AJ161" s="295"/>
      <c r="AK161" s="295"/>
      <c r="AL161" s="295"/>
      <c r="AM161" s="295"/>
      <c r="AN161" s="295"/>
      <c r="AO161" s="295"/>
      <c r="AP161" s="295"/>
      <c r="AQ161" s="295"/>
      <c r="AR161" s="295"/>
      <c r="AS161" s="295"/>
      <c r="AT161" s="295"/>
      <c r="AU161" s="295"/>
      <c r="AV161" s="295"/>
      <c r="AW161" s="295"/>
      <c r="AX161" s="295"/>
      <c r="AY161" s="295"/>
      <c r="AZ161" s="295"/>
      <c r="BA161" s="295"/>
      <c r="BB161" s="295"/>
      <c r="BC161" s="295"/>
      <c r="BD161" s="295"/>
      <c r="BE161" s="295"/>
      <c r="BF161" s="295"/>
      <c r="BG161" s="295"/>
      <c r="BH161" s="295"/>
      <c r="BI161" s="295"/>
      <c r="BJ161" s="295"/>
      <c r="BK161" s="295"/>
      <c r="BL161" s="295"/>
      <c r="BM161" s="295"/>
      <c r="BN161" s="295"/>
      <c r="BO161" s="295"/>
      <c r="BP161" s="295"/>
      <c r="BQ161" s="295"/>
      <c r="BR161" s="295"/>
      <c r="BS161" s="295"/>
      <c r="BT161" s="295"/>
      <c r="BU161" s="295"/>
      <c r="BV161" s="295"/>
      <c r="BW161" s="318"/>
      <c r="BX161" s="288"/>
      <c r="BY161" s="289"/>
      <c r="BZ161" s="289"/>
      <c r="CA161" s="289"/>
      <c r="CB161" s="289"/>
      <c r="CC161" s="289"/>
      <c r="CD161" s="289"/>
      <c r="CE161" s="297"/>
      <c r="CF161" s="298"/>
      <c r="CG161" s="289"/>
      <c r="CH161" s="289"/>
      <c r="CI161" s="289"/>
      <c r="CJ161" s="289"/>
      <c r="CK161" s="289"/>
      <c r="CL161" s="289"/>
      <c r="CM161" s="289"/>
      <c r="CN161" s="289"/>
      <c r="CO161" s="289"/>
      <c r="CP161" s="289"/>
      <c r="CQ161" s="289"/>
      <c r="CR161" s="297"/>
      <c r="CS161" s="298"/>
      <c r="CT161" s="289"/>
      <c r="CU161" s="289"/>
      <c r="CV161" s="289"/>
      <c r="CW161" s="289"/>
      <c r="CX161" s="289"/>
      <c r="CY161" s="289"/>
      <c r="CZ161" s="289"/>
      <c r="DA161" s="289"/>
      <c r="DB161" s="289"/>
      <c r="DC161" s="289"/>
      <c r="DD161" s="289"/>
      <c r="DE161" s="297"/>
      <c r="DF161" s="291"/>
      <c r="DG161" s="292"/>
      <c r="DH161" s="292"/>
      <c r="DI161" s="292"/>
      <c r="DJ161" s="292"/>
      <c r="DK161" s="292"/>
      <c r="DL161" s="292"/>
      <c r="DM161" s="292"/>
      <c r="DN161" s="292"/>
      <c r="DO161" s="292"/>
      <c r="DP161" s="292"/>
      <c r="DQ161" s="292"/>
      <c r="DR161" s="293"/>
      <c r="DS161" s="291"/>
      <c r="DT161" s="292"/>
      <c r="DU161" s="292"/>
      <c r="DV161" s="292"/>
      <c r="DW161" s="292"/>
      <c r="DX161" s="292"/>
      <c r="DY161" s="292"/>
      <c r="DZ161" s="292"/>
      <c r="EA161" s="292"/>
      <c r="EB161" s="292"/>
      <c r="EC161" s="292"/>
      <c r="ED161" s="292"/>
      <c r="EE161" s="293"/>
      <c r="EF161" s="291"/>
      <c r="EG161" s="292"/>
      <c r="EH161" s="292"/>
      <c r="EI161" s="292"/>
      <c r="EJ161" s="292"/>
      <c r="EK161" s="292"/>
      <c r="EL161" s="292"/>
      <c r="EM161" s="292"/>
      <c r="EN161" s="292"/>
      <c r="EO161" s="292"/>
      <c r="EP161" s="292"/>
      <c r="EQ161" s="292"/>
      <c r="ER161" s="293"/>
      <c r="ES161" s="294"/>
      <c r="ET161" s="257"/>
      <c r="EU161" s="257"/>
      <c r="EV161" s="257"/>
      <c r="EW161" s="257"/>
      <c r="EX161" s="257"/>
      <c r="EY161" s="257"/>
      <c r="EZ161" s="257"/>
      <c r="FA161" s="257"/>
      <c r="FB161" s="257"/>
      <c r="FC161" s="257"/>
      <c r="FD161" s="257"/>
      <c r="FE161" s="258"/>
    </row>
    <row r="162" spans="1:161" ht="11.25">
      <c r="A162" s="295"/>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296"/>
      <c r="BC162" s="296"/>
      <c r="BD162" s="296"/>
      <c r="BE162" s="296"/>
      <c r="BF162" s="296"/>
      <c r="BG162" s="296"/>
      <c r="BH162" s="296"/>
      <c r="BI162" s="296"/>
      <c r="BJ162" s="296"/>
      <c r="BK162" s="296"/>
      <c r="BL162" s="296"/>
      <c r="BM162" s="296"/>
      <c r="BN162" s="296"/>
      <c r="BO162" s="296"/>
      <c r="BP162" s="296"/>
      <c r="BQ162" s="296"/>
      <c r="BR162" s="296"/>
      <c r="BS162" s="296"/>
      <c r="BT162" s="296"/>
      <c r="BU162" s="296"/>
      <c r="BV162" s="296"/>
      <c r="BW162" s="296"/>
      <c r="BX162" s="288"/>
      <c r="BY162" s="289"/>
      <c r="BZ162" s="289"/>
      <c r="CA162" s="289"/>
      <c r="CB162" s="289"/>
      <c r="CC162" s="289"/>
      <c r="CD162" s="289"/>
      <c r="CE162" s="297"/>
      <c r="CF162" s="298"/>
      <c r="CG162" s="289"/>
      <c r="CH162" s="289"/>
      <c r="CI162" s="289"/>
      <c r="CJ162" s="289"/>
      <c r="CK162" s="289"/>
      <c r="CL162" s="289"/>
      <c r="CM162" s="289"/>
      <c r="CN162" s="289"/>
      <c r="CO162" s="289"/>
      <c r="CP162" s="289"/>
      <c r="CQ162" s="289"/>
      <c r="CR162" s="297"/>
      <c r="CS162" s="312" t="s">
        <v>326</v>
      </c>
      <c r="CT162" s="313"/>
      <c r="CU162" s="313"/>
      <c r="CV162" s="313"/>
      <c r="CW162" s="313"/>
      <c r="CX162" s="313"/>
      <c r="CY162" s="313"/>
      <c r="CZ162" s="313"/>
      <c r="DA162" s="313"/>
      <c r="DB162" s="313"/>
      <c r="DC162" s="313"/>
      <c r="DD162" s="313"/>
      <c r="DE162" s="314"/>
      <c r="DF162" s="315">
        <f>SUM(DF163:DR167)</f>
        <v>98411.52</v>
      </c>
      <c r="DG162" s="316"/>
      <c r="DH162" s="316"/>
      <c r="DI162" s="316"/>
      <c r="DJ162" s="316"/>
      <c r="DK162" s="316"/>
      <c r="DL162" s="316"/>
      <c r="DM162" s="316"/>
      <c r="DN162" s="316"/>
      <c r="DO162" s="316"/>
      <c r="DP162" s="316"/>
      <c r="DQ162" s="316"/>
      <c r="DR162" s="317"/>
      <c r="DS162" s="315">
        <f>SUM(DS163:EE167)</f>
        <v>98411.52</v>
      </c>
      <c r="DT162" s="316"/>
      <c r="DU162" s="316"/>
      <c r="DV162" s="316"/>
      <c r="DW162" s="316"/>
      <c r="DX162" s="316"/>
      <c r="DY162" s="316"/>
      <c r="DZ162" s="316"/>
      <c r="EA162" s="316"/>
      <c r="EB162" s="316"/>
      <c r="EC162" s="316"/>
      <c r="ED162" s="316"/>
      <c r="EE162" s="317"/>
      <c r="EF162" s="315">
        <f>SUM(EF163:ER167)</f>
        <v>98411.52</v>
      </c>
      <c r="EG162" s="316"/>
      <c r="EH162" s="316"/>
      <c r="EI162" s="316"/>
      <c r="EJ162" s="316"/>
      <c r="EK162" s="316"/>
      <c r="EL162" s="316"/>
      <c r="EM162" s="316"/>
      <c r="EN162" s="316"/>
      <c r="EO162" s="316"/>
      <c r="EP162" s="316"/>
      <c r="EQ162" s="316"/>
      <c r="ER162" s="317"/>
      <c r="ES162" s="294"/>
      <c r="ET162" s="257"/>
      <c r="EU162" s="257"/>
      <c r="EV162" s="257"/>
      <c r="EW162" s="257"/>
      <c r="EX162" s="257"/>
      <c r="EY162" s="257"/>
      <c r="EZ162" s="257"/>
      <c r="FA162" s="257"/>
      <c r="FB162" s="257"/>
      <c r="FC162" s="257"/>
      <c r="FD162" s="257"/>
      <c r="FE162" s="258"/>
    </row>
    <row r="163" spans="1:161" ht="11.25">
      <c r="A163" s="295"/>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c r="AY163" s="296"/>
      <c r="AZ163" s="296"/>
      <c r="BA163" s="296"/>
      <c r="BB163" s="296"/>
      <c r="BC163" s="296"/>
      <c r="BD163" s="296"/>
      <c r="BE163" s="296"/>
      <c r="BF163" s="296"/>
      <c r="BG163" s="296"/>
      <c r="BH163" s="296"/>
      <c r="BI163" s="296"/>
      <c r="BJ163" s="296"/>
      <c r="BK163" s="296"/>
      <c r="BL163" s="296"/>
      <c r="BM163" s="296"/>
      <c r="BN163" s="296"/>
      <c r="BO163" s="296"/>
      <c r="BP163" s="296"/>
      <c r="BQ163" s="296"/>
      <c r="BR163" s="296"/>
      <c r="BS163" s="296"/>
      <c r="BT163" s="296"/>
      <c r="BU163" s="296"/>
      <c r="BV163" s="296"/>
      <c r="BW163" s="296"/>
      <c r="BX163" s="288"/>
      <c r="BY163" s="289"/>
      <c r="BZ163" s="289"/>
      <c r="CA163" s="289"/>
      <c r="CB163" s="289"/>
      <c r="CC163" s="289"/>
      <c r="CD163" s="289"/>
      <c r="CE163" s="297"/>
      <c r="CF163" s="298"/>
      <c r="CG163" s="289"/>
      <c r="CH163" s="289"/>
      <c r="CI163" s="289"/>
      <c r="CJ163" s="289"/>
      <c r="CK163" s="289"/>
      <c r="CL163" s="289"/>
      <c r="CM163" s="289"/>
      <c r="CN163" s="289"/>
      <c r="CO163" s="289"/>
      <c r="CP163" s="289"/>
      <c r="CQ163" s="289"/>
      <c r="CR163" s="297"/>
      <c r="CS163" s="298" t="s">
        <v>303</v>
      </c>
      <c r="CT163" s="289"/>
      <c r="CU163" s="289"/>
      <c r="CV163" s="289"/>
      <c r="CW163" s="289"/>
      <c r="CX163" s="289"/>
      <c r="CY163" s="289"/>
      <c r="CZ163" s="289"/>
      <c r="DA163" s="289"/>
      <c r="DB163" s="289"/>
      <c r="DC163" s="289"/>
      <c r="DD163" s="289"/>
      <c r="DE163" s="297"/>
      <c r="DF163" s="291">
        <v>98411.52</v>
      </c>
      <c r="DG163" s="292"/>
      <c r="DH163" s="292"/>
      <c r="DI163" s="292"/>
      <c r="DJ163" s="292"/>
      <c r="DK163" s="292"/>
      <c r="DL163" s="292"/>
      <c r="DM163" s="292"/>
      <c r="DN163" s="292"/>
      <c r="DO163" s="292"/>
      <c r="DP163" s="292"/>
      <c r="DQ163" s="292"/>
      <c r="DR163" s="293"/>
      <c r="DS163" s="291">
        <v>98411.52</v>
      </c>
      <c r="DT163" s="292"/>
      <c r="DU163" s="292"/>
      <c r="DV163" s="292"/>
      <c r="DW163" s="292"/>
      <c r="DX163" s="292"/>
      <c r="DY163" s="292"/>
      <c r="DZ163" s="292"/>
      <c r="EA163" s="292"/>
      <c r="EB163" s="292"/>
      <c r="EC163" s="292"/>
      <c r="ED163" s="292"/>
      <c r="EE163" s="293"/>
      <c r="EF163" s="291">
        <v>98411.52</v>
      </c>
      <c r="EG163" s="292"/>
      <c r="EH163" s="292"/>
      <c r="EI163" s="292"/>
      <c r="EJ163" s="292"/>
      <c r="EK163" s="292"/>
      <c r="EL163" s="292"/>
      <c r="EM163" s="292"/>
      <c r="EN163" s="292"/>
      <c r="EO163" s="292"/>
      <c r="EP163" s="292"/>
      <c r="EQ163" s="292"/>
      <c r="ER163" s="293"/>
      <c r="ES163" s="294"/>
      <c r="ET163" s="257"/>
      <c r="EU163" s="257"/>
      <c r="EV163" s="257"/>
      <c r="EW163" s="257"/>
      <c r="EX163" s="257"/>
      <c r="EY163" s="257"/>
      <c r="EZ163" s="257"/>
      <c r="FA163" s="257"/>
      <c r="FB163" s="257"/>
      <c r="FC163" s="257"/>
      <c r="FD163" s="257"/>
      <c r="FE163" s="258"/>
    </row>
    <row r="164" spans="1:161" ht="11.25">
      <c r="A164" s="295"/>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c r="BJ164" s="296"/>
      <c r="BK164" s="296"/>
      <c r="BL164" s="296"/>
      <c r="BM164" s="296"/>
      <c r="BN164" s="296"/>
      <c r="BO164" s="296"/>
      <c r="BP164" s="296"/>
      <c r="BQ164" s="296"/>
      <c r="BR164" s="296"/>
      <c r="BS164" s="296"/>
      <c r="BT164" s="296"/>
      <c r="BU164" s="296"/>
      <c r="BV164" s="296"/>
      <c r="BW164" s="296"/>
      <c r="BX164" s="288"/>
      <c r="BY164" s="289"/>
      <c r="BZ164" s="289"/>
      <c r="CA164" s="289"/>
      <c r="CB164" s="289"/>
      <c r="CC164" s="289"/>
      <c r="CD164" s="289"/>
      <c r="CE164" s="297"/>
      <c r="CF164" s="298"/>
      <c r="CG164" s="289"/>
      <c r="CH164" s="289"/>
      <c r="CI164" s="289"/>
      <c r="CJ164" s="289"/>
      <c r="CK164" s="289"/>
      <c r="CL164" s="289"/>
      <c r="CM164" s="289"/>
      <c r="CN164" s="289"/>
      <c r="CO164" s="289"/>
      <c r="CP164" s="289"/>
      <c r="CQ164" s="289"/>
      <c r="CR164" s="297"/>
      <c r="CS164" s="298" t="s">
        <v>463</v>
      </c>
      <c r="CT164" s="289"/>
      <c r="CU164" s="289"/>
      <c r="CV164" s="289"/>
      <c r="CW164" s="289"/>
      <c r="CX164" s="289"/>
      <c r="CY164" s="289"/>
      <c r="CZ164" s="289"/>
      <c r="DA164" s="289"/>
      <c r="DB164" s="289"/>
      <c r="DC164" s="289"/>
      <c r="DD164" s="289"/>
      <c r="DE164" s="297"/>
      <c r="DF164" s="291"/>
      <c r="DG164" s="292"/>
      <c r="DH164" s="292"/>
      <c r="DI164" s="292"/>
      <c r="DJ164" s="292"/>
      <c r="DK164" s="292"/>
      <c r="DL164" s="292"/>
      <c r="DM164" s="292"/>
      <c r="DN164" s="292"/>
      <c r="DO164" s="292"/>
      <c r="DP164" s="292"/>
      <c r="DQ164" s="292"/>
      <c r="DR164" s="293"/>
      <c r="DS164" s="291"/>
      <c r="DT164" s="292"/>
      <c r="DU164" s="292"/>
      <c r="DV164" s="292"/>
      <c r="DW164" s="292"/>
      <c r="DX164" s="292"/>
      <c r="DY164" s="292"/>
      <c r="DZ164" s="292"/>
      <c r="EA164" s="292"/>
      <c r="EB164" s="292"/>
      <c r="EC164" s="292"/>
      <c r="ED164" s="292"/>
      <c r="EE164" s="293"/>
      <c r="EF164" s="291"/>
      <c r="EG164" s="292"/>
      <c r="EH164" s="292"/>
      <c r="EI164" s="292"/>
      <c r="EJ164" s="292"/>
      <c r="EK164" s="292"/>
      <c r="EL164" s="292"/>
      <c r="EM164" s="292"/>
      <c r="EN164" s="292"/>
      <c r="EO164" s="292"/>
      <c r="EP164" s="292"/>
      <c r="EQ164" s="292"/>
      <c r="ER164" s="293"/>
      <c r="ES164" s="294"/>
      <c r="ET164" s="257"/>
      <c r="EU164" s="257"/>
      <c r="EV164" s="257"/>
      <c r="EW164" s="257"/>
      <c r="EX164" s="257"/>
      <c r="EY164" s="257"/>
      <c r="EZ164" s="257"/>
      <c r="FA164" s="257"/>
      <c r="FB164" s="257"/>
      <c r="FC164" s="257"/>
      <c r="FD164" s="257"/>
      <c r="FE164" s="258"/>
    </row>
    <row r="165" spans="1:161" ht="11.25">
      <c r="A165" s="295"/>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296"/>
      <c r="BC165" s="296"/>
      <c r="BD165" s="296"/>
      <c r="BE165" s="296"/>
      <c r="BF165" s="296"/>
      <c r="BG165" s="296"/>
      <c r="BH165" s="296"/>
      <c r="BI165" s="296"/>
      <c r="BJ165" s="296"/>
      <c r="BK165" s="296"/>
      <c r="BL165" s="296"/>
      <c r="BM165" s="296"/>
      <c r="BN165" s="296"/>
      <c r="BO165" s="296"/>
      <c r="BP165" s="296"/>
      <c r="BQ165" s="296"/>
      <c r="BR165" s="296"/>
      <c r="BS165" s="296"/>
      <c r="BT165" s="296"/>
      <c r="BU165" s="296"/>
      <c r="BV165" s="296"/>
      <c r="BW165" s="296"/>
      <c r="BX165" s="288"/>
      <c r="BY165" s="289"/>
      <c r="BZ165" s="289"/>
      <c r="CA165" s="289"/>
      <c r="CB165" s="289"/>
      <c r="CC165" s="289"/>
      <c r="CD165" s="289"/>
      <c r="CE165" s="297"/>
      <c r="CF165" s="298"/>
      <c r="CG165" s="289"/>
      <c r="CH165" s="289"/>
      <c r="CI165" s="289"/>
      <c r="CJ165" s="289"/>
      <c r="CK165" s="289"/>
      <c r="CL165" s="289"/>
      <c r="CM165" s="289"/>
      <c r="CN165" s="289"/>
      <c r="CO165" s="289"/>
      <c r="CP165" s="289"/>
      <c r="CQ165" s="289"/>
      <c r="CR165" s="297"/>
      <c r="CS165" s="298" t="s">
        <v>306</v>
      </c>
      <c r="CT165" s="289"/>
      <c r="CU165" s="289"/>
      <c r="CV165" s="289"/>
      <c r="CW165" s="289"/>
      <c r="CX165" s="289"/>
      <c r="CY165" s="289"/>
      <c r="CZ165" s="289"/>
      <c r="DA165" s="289"/>
      <c r="DB165" s="289"/>
      <c r="DC165" s="289"/>
      <c r="DD165" s="289"/>
      <c r="DE165" s="297"/>
      <c r="DF165" s="291"/>
      <c r="DG165" s="292"/>
      <c r="DH165" s="292"/>
      <c r="DI165" s="292"/>
      <c r="DJ165" s="292"/>
      <c r="DK165" s="292"/>
      <c r="DL165" s="292"/>
      <c r="DM165" s="292"/>
      <c r="DN165" s="292"/>
      <c r="DO165" s="292"/>
      <c r="DP165" s="292"/>
      <c r="DQ165" s="292"/>
      <c r="DR165" s="293"/>
      <c r="DS165" s="291"/>
      <c r="DT165" s="292"/>
      <c r="DU165" s="292"/>
      <c r="DV165" s="292"/>
      <c r="DW165" s="292"/>
      <c r="DX165" s="292"/>
      <c r="DY165" s="292"/>
      <c r="DZ165" s="292"/>
      <c r="EA165" s="292"/>
      <c r="EB165" s="292"/>
      <c r="EC165" s="292"/>
      <c r="ED165" s="292"/>
      <c r="EE165" s="293"/>
      <c r="EF165" s="291"/>
      <c r="EG165" s="292"/>
      <c r="EH165" s="292"/>
      <c r="EI165" s="292"/>
      <c r="EJ165" s="292"/>
      <c r="EK165" s="292"/>
      <c r="EL165" s="292"/>
      <c r="EM165" s="292"/>
      <c r="EN165" s="292"/>
      <c r="EO165" s="292"/>
      <c r="EP165" s="292"/>
      <c r="EQ165" s="292"/>
      <c r="ER165" s="293"/>
      <c r="ES165" s="294"/>
      <c r="ET165" s="257"/>
      <c r="EU165" s="257"/>
      <c r="EV165" s="257"/>
      <c r="EW165" s="257"/>
      <c r="EX165" s="257"/>
      <c r="EY165" s="257"/>
      <c r="EZ165" s="257"/>
      <c r="FA165" s="257"/>
      <c r="FB165" s="257"/>
      <c r="FC165" s="257"/>
      <c r="FD165" s="257"/>
      <c r="FE165" s="258"/>
    </row>
    <row r="166" spans="1:161" ht="11.25">
      <c r="A166" s="295"/>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6"/>
      <c r="BG166" s="296"/>
      <c r="BH166" s="296"/>
      <c r="BI166" s="296"/>
      <c r="BJ166" s="296"/>
      <c r="BK166" s="296"/>
      <c r="BL166" s="296"/>
      <c r="BM166" s="296"/>
      <c r="BN166" s="296"/>
      <c r="BO166" s="296"/>
      <c r="BP166" s="296"/>
      <c r="BQ166" s="296"/>
      <c r="BR166" s="296"/>
      <c r="BS166" s="296"/>
      <c r="BT166" s="296"/>
      <c r="BU166" s="296"/>
      <c r="BV166" s="296"/>
      <c r="BW166" s="296"/>
      <c r="BX166" s="288"/>
      <c r="BY166" s="289"/>
      <c r="BZ166" s="289"/>
      <c r="CA166" s="289"/>
      <c r="CB166" s="289"/>
      <c r="CC166" s="289"/>
      <c r="CD166" s="289"/>
      <c r="CE166" s="297"/>
      <c r="CF166" s="298"/>
      <c r="CG166" s="289"/>
      <c r="CH166" s="289"/>
      <c r="CI166" s="289"/>
      <c r="CJ166" s="289"/>
      <c r="CK166" s="289"/>
      <c r="CL166" s="289"/>
      <c r="CM166" s="289"/>
      <c r="CN166" s="289"/>
      <c r="CO166" s="289"/>
      <c r="CP166" s="289"/>
      <c r="CQ166" s="289"/>
      <c r="CR166" s="297"/>
      <c r="CS166" s="298" t="s">
        <v>467</v>
      </c>
      <c r="CT166" s="289"/>
      <c r="CU166" s="289"/>
      <c r="CV166" s="289"/>
      <c r="CW166" s="289"/>
      <c r="CX166" s="289"/>
      <c r="CY166" s="289"/>
      <c r="CZ166" s="289"/>
      <c r="DA166" s="289"/>
      <c r="DB166" s="289"/>
      <c r="DC166" s="289"/>
      <c r="DD166" s="289"/>
      <c r="DE166" s="297"/>
      <c r="DF166" s="291"/>
      <c r="DG166" s="292"/>
      <c r="DH166" s="292"/>
      <c r="DI166" s="292"/>
      <c r="DJ166" s="292"/>
      <c r="DK166" s="292"/>
      <c r="DL166" s="292"/>
      <c r="DM166" s="292"/>
      <c r="DN166" s="292"/>
      <c r="DO166" s="292"/>
      <c r="DP166" s="292"/>
      <c r="DQ166" s="292"/>
      <c r="DR166" s="293"/>
      <c r="DS166" s="291"/>
      <c r="DT166" s="292"/>
      <c r="DU166" s="292"/>
      <c r="DV166" s="292"/>
      <c r="DW166" s="292"/>
      <c r="DX166" s="292"/>
      <c r="DY166" s="292"/>
      <c r="DZ166" s="292"/>
      <c r="EA166" s="292"/>
      <c r="EB166" s="292"/>
      <c r="EC166" s="292"/>
      <c r="ED166" s="292"/>
      <c r="EE166" s="293"/>
      <c r="EF166" s="291"/>
      <c r="EG166" s="292"/>
      <c r="EH166" s="292"/>
      <c r="EI166" s="292"/>
      <c r="EJ166" s="292"/>
      <c r="EK166" s="292"/>
      <c r="EL166" s="292"/>
      <c r="EM166" s="292"/>
      <c r="EN166" s="292"/>
      <c r="EO166" s="292"/>
      <c r="EP166" s="292"/>
      <c r="EQ166" s="292"/>
      <c r="ER166" s="293"/>
      <c r="ES166" s="294"/>
      <c r="ET166" s="257"/>
      <c r="EU166" s="257"/>
      <c r="EV166" s="257"/>
      <c r="EW166" s="257"/>
      <c r="EX166" s="257"/>
      <c r="EY166" s="257"/>
      <c r="EZ166" s="257"/>
      <c r="FA166" s="257"/>
      <c r="FB166" s="257"/>
      <c r="FC166" s="257"/>
      <c r="FD166" s="257"/>
      <c r="FE166" s="258"/>
    </row>
    <row r="167" spans="1:161" ht="11.25">
      <c r="A167" s="295"/>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c r="AY167" s="296"/>
      <c r="AZ167" s="296"/>
      <c r="BA167" s="296"/>
      <c r="BB167" s="296"/>
      <c r="BC167" s="296"/>
      <c r="BD167" s="296"/>
      <c r="BE167" s="296"/>
      <c r="BF167" s="296"/>
      <c r="BG167" s="296"/>
      <c r="BH167" s="296"/>
      <c r="BI167" s="296"/>
      <c r="BJ167" s="296"/>
      <c r="BK167" s="296"/>
      <c r="BL167" s="296"/>
      <c r="BM167" s="296"/>
      <c r="BN167" s="296"/>
      <c r="BO167" s="296"/>
      <c r="BP167" s="296"/>
      <c r="BQ167" s="296"/>
      <c r="BR167" s="296"/>
      <c r="BS167" s="296"/>
      <c r="BT167" s="296"/>
      <c r="BU167" s="296"/>
      <c r="BV167" s="296"/>
      <c r="BW167" s="296"/>
      <c r="BX167" s="288"/>
      <c r="BY167" s="289"/>
      <c r="BZ167" s="289"/>
      <c r="CA167" s="289"/>
      <c r="CB167" s="289"/>
      <c r="CC167" s="289"/>
      <c r="CD167" s="289"/>
      <c r="CE167" s="297"/>
      <c r="CF167" s="298"/>
      <c r="CG167" s="289"/>
      <c r="CH167" s="289"/>
      <c r="CI167" s="289"/>
      <c r="CJ167" s="289"/>
      <c r="CK167" s="289"/>
      <c r="CL167" s="289"/>
      <c r="CM167" s="289"/>
      <c r="CN167" s="289"/>
      <c r="CO167" s="289"/>
      <c r="CP167" s="289"/>
      <c r="CQ167" s="289"/>
      <c r="CR167" s="297"/>
      <c r="CS167" s="298"/>
      <c r="CT167" s="289"/>
      <c r="CU167" s="289"/>
      <c r="CV167" s="289"/>
      <c r="CW167" s="289"/>
      <c r="CX167" s="289"/>
      <c r="CY167" s="289"/>
      <c r="CZ167" s="289"/>
      <c r="DA167" s="289"/>
      <c r="DB167" s="289"/>
      <c r="DC167" s="289"/>
      <c r="DD167" s="289"/>
      <c r="DE167" s="297"/>
      <c r="DF167" s="291"/>
      <c r="DG167" s="292"/>
      <c r="DH167" s="292"/>
      <c r="DI167" s="292"/>
      <c r="DJ167" s="292"/>
      <c r="DK167" s="292"/>
      <c r="DL167" s="292"/>
      <c r="DM167" s="292"/>
      <c r="DN167" s="292"/>
      <c r="DO167" s="292"/>
      <c r="DP167" s="292"/>
      <c r="DQ167" s="292"/>
      <c r="DR167" s="293"/>
      <c r="DS167" s="291"/>
      <c r="DT167" s="292"/>
      <c r="DU167" s="292"/>
      <c r="DV167" s="292"/>
      <c r="DW167" s="292"/>
      <c r="DX167" s="292"/>
      <c r="DY167" s="292"/>
      <c r="DZ167" s="292"/>
      <c r="EA167" s="292"/>
      <c r="EB167" s="292"/>
      <c r="EC167" s="292"/>
      <c r="ED167" s="292"/>
      <c r="EE167" s="293"/>
      <c r="EF167" s="291"/>
      <c r="EG167" s="292"/>
      <c r="EH167" s="292"/>
      <c r="EI167" s="292"/>
      <c r="EJ167" s="292"/>
      <c r="EK167" s="292"/>
      <c r="EL167" s="292"/>
      <c r="EM167" s="292"/>
      <c r="EN167" s="292"/>
      <c r="EO167" s="292"/>
      <c r="EP167" s="292"/>
      <c r="EQ167" s="292"/>
      <c r="ER167" s="293"/>
      <c r="ES167" s="294"/>
      <c r="ET167" s="257"/>
      <c r="EU167" s="257"/>
      <c r="EV167" s="257"/>
      <c r="EW167" s="257"/>
      <c r="EX167" s="257"/>
      <c r="EY167" s="257"/>
      <c r="EZ167" s="257"/>
      <c r="FA167" s="257"/>
      <c r="FB167" s="257"/>
      <c r="FC167" s="257"/>
      <c r="FD167" s="257"/>
      <c r="FE167" s="258"/>
    </row>
    <row r="168" spans="1:161" ht="11.25">
      <c r="A168" s="295"/>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6"/>
      <c r="BA168" s="296"/>
      <c r="BB168" s="296"/>
      <c r="BC168" s="296"/>
      <c r="BD168" s="296"/>
      <c r="BE168" s="296"/>
      <c r="BF168" s="296"/>
      <c r="BG168" s="296"/>
      <c r="BH168" s="296"/>
      <c r="BI168" s="296"/>
      <c r="BJ168" s="296"/>
      <c r="BK168" s="296"/>
      <c r="BL168" s="296"/>
      <c r="BM168" s="296"/>
      <c r="BN168" s="296"/>
      <c r="BO168" s="296"/>
      <c r="BP168" s="296"/>
      <c r="BQ168" s="296"/>
      <c r="BR168" s="296"/>
      <c r="BS168" s="296"/>
      <c r="BT168" s="296"/>
      <c r="BU168" s="296"/>
      <c r="BV168" s="296"/>
      <c r="BW168" s="296"/>
      <c r="BX168" s="288"/>
      <c r="BY168" s="289"/>
      <c r="BZ168" s="289"/>
      <c r="CA168" s="289"/>
      <c r="CB168" s="289"/>
      <c r="CC168" s="289"/>
      <c r="CD168" s="289"/>
      <c r="CE168" s="297"/>
      <c r="CF168" s="298"/>
      <c r="CG168" s="289"/>
      <c r="CH168" s="289"/>
      <c r="CI168" s="289"/>
      <c r="CJ168" s="289"/>
      <c r="CK168" s="289"/>
      <c r="CL168" s="289"/>
      <c r="CM168" s="289"/>
      <c r="CN168" s="289"/>
      <c r="CO168" s="289"/>
      <c r="CP168" s="289"/>
      <c r="CQ168" s="289"/>
      <c r="CR168" s="297"/>
      <c r="CS168" s="312" t="s">
        <v>327</v>
      </c>
      <c r="CT168" s="313"/>
      <c r="CU168" s="313"/>
      <c r="CV168" s="313"/>
      <c r="CW168" s="313"/>
      <c r="CX168" s="313"/>
      <c r="CY168" s="313"/>
      <c r="CZ168" s="313"/>
      <c r="DA168" s="313"/>
      <c r="DB168" s="313"/>
      <c r="DC168" s="313"/>
      <c r="DD168" s="313"/>
      <c r="DE168" s="314"/>
      <c r="DF168" s="315">
        <f>SUM(DF169:DR172)</f>
        <v>6146671</v>
      </c>
      <c r="DG168" s="316"/>
      <c r="DH168" s="316"/>
      <c r="DI168" s="316"/>
      <c r="DJ168" s="316"/>
      <c r="DK168" s="316"/>
      <c r="DL168" s="316"/>
      <c r="DM168" s="316"/>
      <c r="DN168" s="316"/>
      <c r="DO168" s="316"/>
      <c r="DP168" s="316"/>
      <c r="DQ168" s="316"/>
      <c r="DR168" s="317"/>
      <c r="DS168" s="315">
        <f>SUM(DS169:EE172)</f>
        <v>6146671</v>
      </c>
      <c r="DT168" s="316"/>
      <c r="DU168" s="316"/>
      <c r="DV168" s="316"/>
      <c r="DW168" s="316"/>
      <c r="DX168" s="316"/>
      <c r="DY168" s="316"/>
      <c r="DZ168" s="316"/>
      <c r="EA168" s="316"/>
      <c r="EB168" s="316"/>
      <c r="EC168" s="316"/>
      <c r="ED168" s="316"/>
      <c r="EE168" s="317"/>
      <c r="EF168" s="315">
        <f>SUM(EF169:ER172)</f>
        <v>6146671</v>
      </c>
      <c r="EG168" s="316"/>
      <c r="EH168" s="316"/>
      <c r="EI168" s="316"/>
      <c r="EJ168" s="316"/>
      <c r="EK168" s="316"/>
      <c r="EL168" s="316"/>
      <c r="EM168" s="316"/>
      <c r="EN168" s="316"/>
      <c r="EO168" s="316"/>
      <c r="EP168" s="316"/>
      <c r="EQ168" s="316"/>
      <c r="ER168" s="317"/>
      <c r="ES168" s="294"/>
      <c r="ET168" s="257"/>
      <c r="EU168" s="257"/>
      <c r="EV168" s="257"/>
      <c r="EW168" s="257"/>
      <c r="EX168" s="257"/>
      <c r="EY168" s="257"/>
      <c r="EZ168" s="257"/>
      <c r="FA168" s="257"/>
      <c r="FB168" s="257"/>
      <c r="FC168" s="257"/>
      <c r="FD168" s="257"/>
      <c r="FE168" s="258"/>
    </row>
    <row r="169" spans="1:161" ht="11.25">
      <c r="A169" s="295"/>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c r="AY169" s="296"/>
      <c r="AZ169" s="296"/>
      <c r="BA169" s="296"/>
      <c r="BB169" s="296"/>
      <c r="BC169" s="296"/>
      <c r="BD169" s="296"/>
      <c r="BE169" s="296"/>
      <c r="BF169" s="296"/>
      <c r="BG169" s="296"/>
      <c r="BH169" s="296"/>
      <c r="BI169" s="296"/>
      <c r="BJ169" s="296"/>
      <c r="BK169" s="296"/>
      <c r="BL169" s="296"/>
      <c r="BM169" s="296"/>
      <c r="BN169" s="296"/>
      <c r="BO169" s="296"/>
      <c r="BP169" s="296"/>
      <c r="BQ169" s="296"/>
      <c r="BR169" s="296"/>
      <c r="BS169" s="296"/>
      <c r="BT169" s="296"/>
      <c r="BU169" s="296"/>
      <c r="BV169" s="296"/>
      <c r="BW169" s="296"/>
      <c r="BX169" s="288"/>
      <c r="BY169" s="289"/>
      <c r="BZ169" s="289"/>
      <c r="CA169" s="289"/>
      <c r="CB169" s="289"/>
      <c r="CC169" s="289"/>
      <c r="CD169" s="289"/>
      <c r="CE169" s="297"/>
      <c r="CF169" s="298"/>
      <c r="CG169" s="289"/>
      <c r="CH169" s="289"/>
      <c r="CI169" s="289"/>
      <c r="CJ169" s="289"/>
      <c r="CK169" s="289"/>
      <c r="CL169" s="289"/>
      <c r="CM169" s="289"/>
      <c r="CN169" s="289"/>
      <c r="CO169" s="289"/>
      <c r="CP169" s="289"/>
      <c r="CQ169" s="289"/>
      <c r="CR169" s="297"/>
      <c r="CS169" s="298" t="s">
        <v>303</v>
      </c>
      <c r="CT169" s="289"/>
      <c r="CU169" s="289"/>
      <c r="CV169" s="289"/>
      <c r="CW169" s="289"/>
      <c r="CX169" s="289"/>
      <c r="CY169" s="289"/>
      <c r="CZ169" s="289"/>
      <c r="DA169" s="289"/>
      <c r="DB169" s="289"/>
      <c r="DC169" s="289"/>
      <c r="DD169" s="289"/>
      <c r="DE169" s="297"/>
      <c r="DF169" s="291">
        <v>4629720</v>
      </c>
      <c r="DG169" s="292"/>
      <c r="DH169" s="292"/>
      <c r="DI169" s="292"/>
      <c r="DJ169" s="292"/>
      <c r="DK169" s="292"/>
      <c r="DL169" s="292"/>
      <c r="DM169" s="292"/>
      <c r="DN169" s="292"/>
      <c r="DO169" s="292"/>
      <c r="DP169" s="292"/>
      <c r="DQ169" s="292"/>
      <c r="DR169" s="293"/>
      <c r="DS169" s="291">
        <v>4629720</v>
      </c>
      <c r="DT169" s="292"/>
      <c r="DU169" s="292"/>
      <c r="DV169" s="292"/>
      <c r="DW169" s="292"/>
      <c r="DX169" s="292"/>
      <c r="DY169" s="292"/>
      <c r="DZ169" s="292"/>
      <c r="EA169" s="292"/>
      <c r="EB169" s="292"/>
      <c r="EC169" s="292"/>
      <c r="ED169" s="292"/>
      <c r="EE169" s="293"/>
      <c r="EF169" s="291">
        <v>4629720</v>
      </c>
      <c r="EG169" s="292"/>
      <c r="EH169" s="292"/>
      <c r="EI169" s="292"/>
      <c r="EJ169" s="292"/>
      <c r="EK169" s="292"/>
      <c r="EL169" s="292"/>
      <c r="EM169" s="292"/>
      <c r="EN169" s="292"/>
      <c r="EO169" s="292"/>
      <c r="EP169" s="292"/>
      <c r="EQ169" s="292"/>
      <c r="ER169" s="293"/>
      <c r="ES169" s="294"/>
      <c r="ET169" s="257"/>
      <c r="EU169" s="257"/>
      <c r="EV169" s="257"/>
      <c r="EW169" s="257"/>
      <c r="EX169" s="257"/>
      <c r="EY169" s="257"/>
      <c r="EZ169" s="257"/>
      <c r="FA169" s="257"/>
      <c r="FB169" s="257"/>
      <c r="FC169" s="257"/>
      <c r="FD169" s="257"/>
      <c r="FE169" s="258"/>
    </row>
    <row r="170" spans="1:161" ht="11.25">
      <c r="A170" s="295"/>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c r="AY170" s="296"/>
      <c r="AZ170" s="296"/>
      <c r="BA170" s="296"/>
      <c r="BB170" s="296"/>
      <c r="BC170" s="296"/>
      <c r="BD170" s="296"/>
      <c r="BE170" s="296"/>
      <c r="BF170" s="296"/>
      <c r="BG170" s="296"/>
      <c r="BH170" s="296"/>
      <c r="BI170" s="296"/>
      <c r="BJ170" s="296"/>
      <c r="BK170" s="296"/>
      <c r="BL170" s="296"/>
      <c r="BM170" s="296"/>
      <c r="BN170" s="296"/>
      <c r="BO170" s="296"/>
      <c r="BP170" s="296"/>
      <c r="BQ170" s="296"/>
      <c r="BR170" s="296"/>
      <c r="BS170" s="296"/>
      <c r="BT170" s="296"/>
      <c r="BU170" s="296"/>
      <c r="BV170" s="296"/>
      <c r="BW170" s="296"/>
      <c r="BX170" s="288"/>
      <c r="BY170" s="289"/>
      <c r="BZ170" s="289"/>
      <c r="CA170" s="289"/>
      <c r="CB170" s="289"/>
      <c r="CC170" s="289"/>
      <c r="CD170" s="289"/>
      <c r="CE170" s="297"/>
      <c r="CF170" s="298"/>
      <c r="CG170" s="289"/>
      <c r="CH170" s="289"/>
      <c r="CI170" s="289"/>
      <c r="CJ170" s="289"/>
      <c r="CK170" s="289"/>
      <c r="CL170" s="289"/>
      <c r="CM170" s="289"/>
      <c r="CN170" s="289"/>
      <c r="CO170" s="289"/>
      <c r="CP170" s="289"/>
      <c r="CQ170" s="289"/>
      <c r="CR170" s="297"/>
      <c r="CS170" s="298" t="s">
        <v>463</v>
      </c>
      <c r="CT170" s="289"/>
      <c r="CU170" s="289"/>
      <c r="CV170" s="289"/>
      <c r="CW170" s="289"/>
      <c r="CX170" s="289"/>
      <c r="CY170" s="289"/>
      <c r="CZ170" s="289"/>
      <c r="DA170" s="289"/>
      <c r="DB170" s="289"/>
      <c r="DC170" s="289"/>
      <c r="DD170" s="289"/>
      <c r="DE170" s="297"/>
      <c r="DF170" s="291">
        <v>1231591</v>
      </c>
      <c r="DG170" s="292"/>
      <c r="DH170" s="292"/>
      <c r="DI170" s="292"/>
      <c r="DJ170" s="292"/>
      <c r="DK170" s="292"/>
      <c r="DL170" s="292"/>
      <c r="DM170" s="292"/>
      <c r="DN170" s="292"/>
      <c r="DO170" s="292"/>
      <c r="DP170" s="292"/>
      <c r="DQ170" s="292"/>
      <c r="DR170" s="293"/>
      <c r="DS170" s="291">
        <v>1231591</v>
      </c>
      <c r="DT170" s="292"/>
      <c r="DU170" s="292"/>
      <c r="DV170" s="292"/>
      <c r="DW170" s="292"/>
      <c r="DX170" s="292"/>
      <c r="DY170" s="292"/>
      <c r="DZ170" s="292"/>
      <c r="EA170" s="292"/>
      <c r="EB170" s="292"/>
      <c r="EC170" s="292"/>
      <c r="ED170" s="292"/>
      <c r="EE170" s="293"/>
      <c r="EF170" s="291">
        <v>1231591</v>
      </c>
      <c r="EG170" s="292"/>
      <c r="EH170" s="292"/>
      <c r="EI170" s="292"/>
      <c r="EJ170" s="292"/>
      <c r="EK170" s="292"/>
      <c r="EL170" s="292"/>
      <c r="EM170" s="292"/>
      <c r="EN170" s="292"/>
      <c r="EO170" s="292"/>
      <c r="EP170" s="292"/>
      <c r="EQ170" s="292"/>
      <c r="ER170" s="293"/>
      <c r="ES170" s="294"/>
      <c r="ET170" s="257"/>
      <c r="EU170" s="257"/>
      <c r="EV170" s="257"/>
      <c r="EW170" s="257"/>
      <c r="EX170" s="257"/>
      <c r="EY170" s="257"/>
      <c r="EZ170" s="257"/>
      <c r="FA170" s="257"/>
      <c r="FB170" s="257"/>
      <c r="FC170" s="257"/>
      <c r="FD170" s="257"/>
      <c r="FE170" s="258"/>
    </row>
    <row r="171" spans="1:161" ht="11.25">
      <c r="A171" s="295"/>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c r="AY171" s="296"/>
      <c r="AZ171" s="296"/>
      <c r="BA171" s="296"/>
      <c r="BB171" s="296"/>
      <c r="BC171" s="296"/>
      <c r="BD171" s="296"/>
      <c r="BE171" s="296"/>
      <c r="BF171" s="296"/>
      <c r="BG171" s="296"/>
      <c r="BH171" s="296"/>
      <c r="BI171" s="296"/>
      <c r="BJ171" s="296"/>
      <c r="BK171" s="296"/>
      <c r="BL171" s="296"/>
      <c r="BM171" s="296"/>
      <c r="BN171" s="296"/>
      <c r="BO171" s="296"/>
      <c r="BP171" s="296"/>
      <c r="BQ171" s="296"/>
      <c r="BR171" s="296"/>
      <c r="BS171" s="296"/>
      <c r="BT171" s="296"/>
      <c r="BU171" s="296"/>
      <c r="BV171" s="296"/>
      <c r="BW171" s="296"/>
      <c r="BX171" s="288"/>
      <c r="BY171" s="289"/>
      <c r="BZ171" s="289"/>
      <c r="CA171" s="289"/>
      <c r="CB171" s="289"/>
      <c r="CC171" s="289"/>
      <c r="CD171" s="289"/>
      <c r="CE171" s="297"/>
      <c r="CF171" s="298"/>
      <c r="CG171" s="289"/>
      <c r="CH171" s="289"/>
      <c r="CI171" s="289"/>
      <c r="CJ171" s="289"/>
      <c r="CK171" s="289"/>
      <c r="CL171" s="289"/>
      <c r="CM171" s="289"/>
      <c r="CN171" s="289"/>
      <c r="CO171" s="289"/>
      <c r="CP171" s="289"/>
      <c r="CQ171" s="289"/>
      <c r="CR171" s="297"/>
      <c r="CS171" s="298" t="s">
        <v>468</v>
      </c>
      <c r="CT171" s="289"/>
      <c r="CU171" s="289"/>
      <c r="CV171" s="289"/>
      <c r="CW171" s="289"/>
      <c r="CX171" s="289"/>
      <c r="CY171" s="289"/>
      <c r="CZ171" s="289"/>
      <c r="DA171" s="289"/>
      <c r="DB171" s="289"/>
      <c r="DC171" s="289"/>
      <c r="DD171" s="289"/>
      <c r="DE171" s="297"/>
      <c r="DF171" s="291">
        <v>285360</v>
      </c>
      <c r="DG171" s="292"/>
      <c r="DH171" s="292"/>
      <c r="DI171" s="292"/>
      <c r="DJ171" s="292"/>
      <c r="DK171" s="292"/>
      <c r="DL171" s="292"/>
      <c r="DM171" s="292"/>
      <c r="DN171" s="292"/>
      <c r="DO171" s="292"/>
      <c r="DP171" s="292"/>
      <c r="DQ171" s="292"/>
      <c r="DR171" s="293"/>
      <c r="DS171" s="291">
        <v>285360</v>
      </c>
      <c r="DT171" s="292"/>
      <c r="DU171" s="292"/>
      <c r="DV171" s="292"/>
      <c r="DW171" s="292"/>
      <c r="DX171" s="292"/>
      <c r="DY171" s="292"/>
      <c r="DZ171" s="292"/>
      <c r="EA171" s="292"/>
      <c r="EB171" s="292"/>
      <c r="EC171" s="292"/>
      <c r="ED171" s="292"/>
      <c r="EE171" s="293"/>
      <c r="EF171" s="291">
        <v>285360</v>
      </c>
      <c r="EG171" s="292"/>
      <c r="EH171" s="292"/>
      <c r="EI171" s="292"/>
      <c r="EJ171" s="292"/>
      <c r="EK171" s="292"/>
      <c r="EL171" s="292"/>
      <c r="EM171" s="292"/>
      <c r="EN171" s="292"/>
      <c r="EO171" s="292"/>
      <c r="EP171" s="292"/>
      <c r="EQ171" s="292"/>
      <c r="ER171" s="293"/>
      <c r="ES171" s="294"/>
      <c r="ET171" s="257"/>
      <c r="EU171" s="257"/>
      <c r="EV171" s="257"/>
      <c r="EW171" s="257"/>
      <c r="EX171" s="257"/>
      <c r="EY171" s="257"/>
      <c r="EZ171" s="257"/>
      <c r="FA171" s="257"/>
      <c r="FB171" s="257"/>
      <c r="FC171" s="257"/>
      <c r="FD171" s="257"/>
      <c r="FE171" s="258"/>
    </row>
    <row r="172" spans="1:161" ht="11.25">
      <c r="A172" s="295"/>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296"/>
      <c r="BF172" s="296"/>
      <c r="BG172" s="296"/>
      <c r="BH172" s="296"/>
      <c r="BI172" s="296"/>
      <c r="BJ172" s="296"/>
      <c r="BK172" s="296"/>
      <c r="BL172" s="296"/>
      <c r="BM172" s="296"/>
      <c r="BN172" s="296"/>
      <c r="BO172" s="296"/>
      <c r="BP172" s="296"/>
      <c r="BQ172" s="296"/>
      <c r="BR172" s="296"/>
      <c r="BS172" s="296"/>
      <c r="BT172" s="296"/>
      <c r="BU172" s="296"/>
      <c r="BV172" s="296"/>
      <c r="BW172" s="296"/>
      <c r="BX172" s="288"/>
      <c r="BY172" s="289"/>
      <c r="BZ172" s="289"/>
      <c r="CA172" s="289"/>
      <c r="CB172" s="289"/>
      <c r="CC172" s="289"/>
      <c r="CD172" s="289"/>
      <c r="CE172" s="297"/>
      <c r="CF172" s="298"/>
      <c r="CG172" s="289"/>
      <c r="CH172" s="289"/>
      <c r="CI172" s="289"/>
      <c r="CJ172" s="289"/>
      <c r="CK172" s="289"/>
      <c r="CL172" s="289"/>
      <c r="CM172" s="289"/>
      <c r="CN172" s="289"/>
      <c r="CO172" s="289"/>
      <c r="CP172" s="289"/>
      <c r="CQ172" s="289"/>
      <c r="CR172" s="297"/>
      <c r="CS172" s="298"/>
      <c r="CT172" s="289"/>
      <c r="CU172" s="289"/>
      <c r="CV172" s="289"/>
      <c r="CW172" s="289"/>
      <c r="CX172" s="289"/>
      <c r="CY172" s="289"/>
      <c r="CZ172" s="289"/>
      <c r="DA172" s="289"/>
      <c r="DB172" s="289"/>
      <c r="DC172" s="289"/>
      <c r="DD172" s="289"/>
      <c r="DE172" s="297"/>
      <c r="DF172" s="291"/>
      <c r="DG172" s="292"/>
      <c r="DH172" s="292"/>
      <c r="DI172" s="292"/>
      <c r="DJ172" s="292"/>
      <c r="DK172" s="292"/>
      <c r="DL172" s="292"/>
      <c r="DM172" s="292"/>
      <c r="DN172" s="292"/>
      <c r="DO172" s="292"/>
      <c r="DP172" s="292"/>
      <c r="DQ172" s="292"/>
      <c r="DR172" s="293"/>
      <c r="DS172" s="291"/>
      <c r="DT172" s="292"/>
      <c r="DU172" s="292"/>
      <c r="DV172" s="292"/>
      <c r="DW172" s="292"/>
      <c r="DX172" s="292"/>
      <c r="DY172" s="292"/>
      <c r="DZ172" s="292"/>
      <c r="EA172" s="292"/>
      <c r="EB172" s="292"/>
      <c r="EC172" s="292"/>
      <c r="ED172" s="292"/>
      <c r="EE172" s="293"/>
      <c r="EF172" s="291"/>
      <c r="EG172" s="292"/>
      <c r="EH172" s="292"/>
      <c r="EI172" s="292"/>
      <c r="EJ172" s="292"/>
      <c r="EK172" s="292"/>
      <c r="EL172" s="292"/>
      <c r="EM172" s="292"/>
      <c r="EN172" s="292"/>
      <c r="EO172" s="292"/>
      <c r="EP172" s="292"/>
      <c r="EQ172" s="292"/>
      <c r="ER172" s="293"/>
      <c r="ES172" s="294"/>
      <c r="ET172" s="257"/>
      <c r="EU172" s="257"/>
      <c r="EV172" s="257"/>
      <c r="EW172" s="257"/>
      <c r="EX172" s="257"/>
      <c r="EY172" s="257"/>
      <c r="EZ172" s="257"/>
      <c r="FA172" s="257"/>
      <c r="FB172" s="257"/>
      <c r="FC172" s="257"/>
      <c r="FD172" s="257"/>
      <c r="FE172" s="258"/>
    </row>
    <row r="173" spans="1:161" ht="11.25">
      <c r="A173" s="295"/>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c r="BF173" s="296"/>
      <c r="BG173" s="296"/>
      <c r="BH173" s="296"/>
      <c r="BI173" s="296"/>
      <c r="BJ173" s="296"/>
      <c r="BK173" s="296"/>
      <c r="BL173" s="296"/>
      <c r="BM173" s="296"/>
      <c r="BN173" s="296"/>
      <c r="BO173" s="296"/>
      <c r="BP173" s="296"/>
      <c r="BQ173" s="296"/>
      <c r="BR173" s="296"/>
      <c r="BS173" s="296"/>
      <c r="BT173" s="296"/>
      <c r="BU173" s="296"/>
      <c r="BV173" s="296"/>
      <c r="BW173" s="296"/>
      <c r="BX173" s="288"/>
      <c r="BY173" s="289"/>
      <c r="BZ173" s="289"/>
      <c r="CA173" s="289"/>
      <c r="CB173" s="289"/>
      <c r="CC173" s="289"/>
      <c r="CD173" s="289"/>
      <c r="CE173" s="297"/>
      <c r="CF173" s="298"/>
      <c r="CG173" s="289"/>
      <c r="CH173" s="289"/>
      <c r="CI173" s="289"/>
      <c r="CJ173" s="289"/>
      <c r="CK173" s="289"/>
      <c r="CL173" s="289"/>
      <c r="CM173" s="289"/>
      <c r="CN173" s="289"/>
      <c r="CO173" s="289"/>
      <c r="CP173" s="289"/>
      <c r="CQ173" s="289"/>
      <c r="CR173" s="297"/>
      <c r="CS173" s="312" t="s">
        <v>328</v>
      </c>
      <c r="CT173" s="313"/>
      <c r="CU173" s="313"/>
      <c r="CV173" s="313"/>
      <c r="CW173" s="313"/>
      <c r="CX173" s="313"/>
      <c r="CY173" s="313"/>
      <c r="CZ173" s="313"/>
      <c r="DA173" s="313"/>
      <c r="DB173" s="313"/>
      <c r="DC173" s="313"/>
      <c r="DD173" s="313"/>
      <c r="DE173" s="314"/>
      <c r="DF173" s="315">
        <f>SUM(DF174:DR175)</f>
        <v>0</v>
      </c>
      <c r="DG173" s="316"/>
      <c r="DH173" s="316"/>
      <c r="DI173" s="316"/>
      <c r="DJ173" s="316"/>
      <c r="DK173" s="316"/>
      <c r="DL173" s="316"/>
      <c r="DM173" s="316"/>
      <c r="DN173" s="316"/>
      <c r="DO173" s="316"/>
      <c r="DP173" s="316"/>
      <c r="DQ173" s="316"/>
      <c r="DR173" s="317"/>
      <c r="DS173" s="315">
        <f>SUM(DS174:EE175)</f>
        <v>0</v>
      </c>
      <c r="DT173" s="316"/>
      <c r="DU173" s="316"/>
      <c r="DV173" s="316"/>
      <c r="DW173" s="316"/>
      <c r="DX173" s="316"/>
      <c r="DY173" s="316"/>
      <c r="DZ173" s="316"/>
      <c r="EA173" s="316"/>
      <c r="EB173" s="316"/>
      <c r="EC173" s="316"/>
      <c r="ED173" s="316"/>
      <c r="EE173" s="317"/>
      <c r="EF173" s="315">
        <f>SUM(EF174:ER175)</f>
        <v>0</v>
      </c>
      <c r="EG173" s="316"/>
      <c r="EH173" s="316"/>
      <c r="EI173" s="316"/>
      <c r="EJ173" s="316"/>
      <c r="EK173" s="316"/>
      <c r="EL173" s="316"/>
      <c r="EM173" s="316"/>
      <c r="EN173" s="316"/>
      <c r="EO173" s="316"/>
      <c r="EP173" s="316"/>
      <c r="EQ173" s="316"/>
      <c r="ER173" s="317"/>
      <c r="ES173" s="294"/>
      <c r="ET173" s="257"/>
      <c r="EU173" s="257"/>
      <c r="EV173" s="257"/>
      <c r="EW173" s="257"/>
      <c r="EX173" s="257"/>
      <c r="EY173" s="257"/>
      <c r="EZ173" s="257"/>
      <c r="FA173" s="257"/>
      <c r="FB173" s="257"/>
      <c r="FC173" s="257"/>
      <c r="FD173" s="257"/>
      <c r="FE173" s="258"/>
    </row>
    <row r="174" spans="1:161" ht="11.25">
      <c r="A174" s="295"/>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6"/>
      <c r="BA174" s="296"/>
      <c r="BB174" s="296"/>
      <c r="BC174" s="296"/>
      <c r="BD174" s="296"/>
      <c r="BE174" s="296"/>
      <c r="BF174" s="296"/>
      <c r="BG174" s="296"/>
      <c r="BH174" s="296"/>
      <c r="BI174" s="296"/>
      <c r="BJ174" s="296"/>
      <c r="BK174" s="296"/>
      <c r="BL174" s="296"/>
      <c r="BM174" s="296"/>
      <c r="BN174" s="296"/>
      <c r="BO174" s="296"/>
      <c r="BP174" s="296"/>
      <c r="BQ174" s="296"/>
      <c r="BR174" s="296"/>
      <c r="BS174" s="296"/>
      <c r="BT174" s="296"/>
      <c r="BU174" s="296"/>
      <c r="BV174" s="296"/>
      <c r="BW174" s="296"/>
      <c r="BX174" s="288"/>
      <c r="BY174" s="289"/>
      <c r="BZ174" s="289"/>
      <c r="CA174" s="289"/>
      <c r="CB174" s="289"/>
      <c r="CC174" s="289"/>
      <c r="CD174" s="289"/>
      <c r="CE174" s="297"/>
      <c r="CF174" s="298"/>
      <c r="CG174" s="289"/>
      <c r="CH174" s="289"/>
      <c r="CI174" s="289"/>
      <c r="CJ174" s="289"/>
      <c r="CK174" s="289"/>
      <c r="CL174" s="289"/>
      <c r="CM174" s="289"/>
      <c r="CN174" s="289"/>
      <c r="CO174" s="289"/>
      <c r="CP174" s="289"/>
      <c r="CQ174" s="289"/>
      <c r="CR174" s="297"/>
      <c r="CS174" s="298" t="s">
        <v>303</v>
      </c>
      <c r="CT174" s="289"/>
      <c r="CU174" s="289"/>
      <c r="CV174" s="289"/>
      <c r="CW174" s="289"/>
      <c r="CX174" s="289"/>
      <c r="CY174" s="289"/>
      <c r="CZ174" s="289"/>
      <c r="DA174" s="289"/>
      <c r="DB174" s="289"/>
      <c r="DC174" s="289"/>
      <c r="DD174" s="289"/>
      <c r="DE174" s="297"/>
      <c r="DF174" s="291"/>
      <c r="DG174" s="292"/>
      <c r="DH174" s="292"/>
      <c r="DI174" s="292"/>
      <c r="DJ174" s="292"/>
      <c r="DK174" s="292"/>
      <c r="DL174" s="292"/>
      <c r="DM174" s="292"/>
      <c r="DN174" s="292"/>
      <c r="DO174" s="292"/>
      <c r="DP174" s="292"/>
      <c r="DQ174" s="292"/>
      <c r="DR174" s="293"/>
      <c r="DS174" s="291"/>
      <c r="DT174" s="292"/>
      <c r="DU174" s="292"/>
      <c r="DV174" s="292"/>
      <c r="DW174" s="292"/>
      <c r="DX174" s="292"/>
      <c r="DY174" s="292"/>
      <c r="DZ174" s="292"/>
      <c r="EA174" s="292"/>
      <c r="EB174" s="292"/>
      <c r="EC174" s="292"/>
      <c r="ED174" s="292"/>
      <c r="EE174" s="293"/>
      <c r="EF174" s="291"/>
      <c r="EG174" s="292"/>
      <c r="EH174" s="292"/>
      <c r="EI174" s="292"/>
      <c r="EJ174" s="292"/>
      <c r="EK174" s="292"/>
      <c r="EL174" s="292"/>
      <c r="EM174" s="292"/>
      <c r="EN174" s="292"/>
      <c r="EO174" s="292"/>
      <c r="EP174" s="292"/>
      <c r="EQ174" s="292"/>
      <c r="ER174" s="293"/>
      <c r="ES174" s="294"/>
      <c r="ET174" s="257"/>
      <c r="EU174" s="257"/>
      <c r="EV174" s="257"/>
      <c r="EW174" s="257"/>
      <c r="EX174" s="257"/>
      <c r="EY174" s="257"/>
      <c r="EZ174" s="257"/>
      <c r="FA174" s="257"/>
      <c r="FB174" s="257"/>
      <c r="FC174" s="257"/>
      <c r="FD174" s="257"/>
      <c r="FE174" s="258"/>
    </row>
    <row r="175" spans="1:161" ht="11.25">
      <c r="A175" s="295"/>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296"/>
      <c r="BC175" s="296"/>
      <c r="BD175" s="296"/>
      <c r="BE175" s="296"/>
      <c r="BF175" s="296"/>
      <c r="BG175" s="296"/>
      <c r="BH175" s="296"/>
      <c r="BI175" s="296"/>
      <c r="BJ175" s="296"/>
      <c r="BK175" s="296"/>
      <c r="BL175" s="296"/>
      <c r="BM175" s="296"/>
      <c r="BN175" s="296"/>
      <c r="BO175" s="296"/>
      <c r="BP175" s="296"/>
      <c r="BQ175" s="296"/>
      <c r="BR175" s="296"/>
      <c r="BS175" s="296"/>
      <c r="BT175" s="296"/>
      <c r="BU175" s="296"/>
      <c r="BV175" s="296"/>
      <c r="BW175" s="296"/>
      <c r="BX175" s="288"/>
      <c r="BY175" s="289"/>
      <c r="BZ175" s="289"/>
      <c r="CA175" s="289"/>
      <c r="CB175" s="289"/>
      <c r="CC175" s="289"/>
      <c r="CD175" s="289"/>
      <c r="CE175" s="297"/>
      <c r="CF175" s="298"/>
      <c r="CG175" s="289"/>
      <c r="CH175" s="289"/>
      <c r="CI175" s="289"/>
      <c r="CJ175" s="289"/>
      <c r="CK175" s="289"/>
      <c r="CL175" s="289"/>
      <c r="CM175" s="289"/>
      <c r="CN175" s="289"/>
      <c r="CO175" s="289"/>
      <c r="CP175" s="289"/>
      <c r="CQ175" s="289"/>
      <c r="CR175" s="297"/>
      <c r="CS175" s="298" t="s">
        <v>329</v>
      </c>
      <c r="CT175" s="289"/>
      <c r="CU175" s="289"/>
      <c r="CV175" s="289"/>
      <c r="CW175" s="289"/>
      <c r="CX175" s="289"/>
      <c r="CY175" s="289"/>
      <c r="CZ175" s="289"/>
      <c r="DA175" s="289"/>
      <c r="DB175" s="289"/>
      <c r="DC175" s="289"/>
      <c r="DD175" s="289"/>
      <c r="DE175" s="297"/>
      <c r="DF175" s="291"/>
      <c r="DG175" s="292"/>
      <c r="DH175" s="292"/>
      <c r="DI175" s="292"/>
      <c r="DJ175" s="292"/>
      <c r="DK175" s="292"/>
      <c r="DL175" s="292"/>
      <c r="DM175" s="292"/>
      <c r="DN175" s="292"/>
      <c r="DO175" s="292"/>
      <c r="DP175" s="292"/>
      <c r="DQ175" s="292"/>
      <c r="DR175" s="293"/>
      <c r="DS175" s="291"/>
      <c r="DT175" s="292"/>
      <c r="DU175" s="292"/>
      <c r="DV175" s="292"/>
      <c r="DW175" s="292"/>
      <c r="DX175" s="292"/>
      <c r="DY175" s="292"/>
      <c r="DZ175" s="292"/>
      <c r="EA175" s="292"/>
      <c r="EB175" s="292"/>
      <c r="EC175" s="292"/>
      <c r="ED175" s="292"/>
      <c r="EE175" s="293"/>
      <c r="EF175" s="291"/>
      <c r="EG175" s="292"/>
      <c r="EH175" s="292"/>
      <c r="EI175" s="292"/>
      <c r="EJ175" s="292"/>
      <c r="EK175" s="292"/>
      <c r="EL175" s="292"/>
      <c r="EM175" s="292"/>
      <c r="EN175" s="292"/>
      <c r="EO175" s="292"/>
      <c r="EP175" s="292"/>
      <c r="EQ175" s="292"/>
      <c r="ER175" s="293"/>
      <c r="ES175" s="294"/>
      <c r="ET175" s="257"/>
      <c r="EU175" s="257"/>
      <c r="EV175" s="257"/>
      <c r="EW175" s="257"/>
      <c r="EX175" s="257"/>
      <c r="EY175" s="257"/>
      <c r="EZ175" s="257"/>
      <c r="FA175" s="257"/>
      <c r="FB175" s="257"/>
      <c r="FC175" s="257"/>
      <c r="FD175" s="257"/>
      <c r="FE175" s="258"/>
    </row>
    <row r="176" spans="1:161" ht="11.25">
      <c r="A176" s="295"/>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c r="AY176" s="296"/>
      <c r="AZ176" s="296"/>
      <c r="BA176" s="296"/>
      <c r="BB176" s="296"/>
      <c r="BC176" s="296"/>
      <c r="BD176" s="296"/>
      <c r="BE176" s="296"/>
      <c r="BF176" s="296"/>
      <c r="BG176" s="296"/>
      <c r="BH176" s="296"/>
      <c r="BI176" s="296"/>
      <c r="BJ176" s="296"/>
      <c r="BK176" s="296"/>
      <c r="BL176" s="296"/>
      <c r="BM176" s="296"/>
      <c r="BN176" s="296"/>
      <c r="BO176" s="296"/>
      <c r="BP176" s="296"/>
      <c r="BQ176" s="296"/>
      <c r="BR176" s="296"/>
      <c r="BS176" s="296"/>
      <c r="BT176" s="296"/>
      <c r="BU176" s="296"/>
      <c r="BV176" s="296"/>
      <c r="BW176" s="296"/>
      <c r="BX176" s="288"/>
      <c r="BY176" s="289"/>
      <c r="BZ176" s="289"/>
      <c r="CA176" s="289"/>
      <c r="CB176" s="289"/>
      <c r="CC176" s="289"/>
      <c r="CD176" s="289"/>
      <c r="CE176" s="297"/>
      <c r="CF176" s="298"/>
      <c r="CG176" s="289"/>
      <c r="CH176" s="289"/>
      <c r="CI176" s="289"/>
      <c r="CJ176" s="289"/>
      <c r="CK176" s="289"/>
      <c r="CL176" s="289"/>
      <c r="CM176" s="289"/>
      <c r="CN176" s="289"/>
      <c r="CO176" s="289"/>
      <c r="CP176" s="289"/>
      <c r="CQ176" s="289"/>
      <c r="CR176" s="297"/>
      <c r="CS176" s="312" t="s">
        <v>330</v>
      </c>
      <c r="CT176" s="313"/>
      <c r="CU176" s="313"/>
      <c r="CV176" s="313"/>
      <c r="CW176" s="313"/>
      <c r="CX176" s="313"/>
      <c r="CY176" s="313"/>
      <c r="CZ176" s="313"/>
      <c r="DA176" s="313"/>
      <c r="DB176" s="313"/>
      <c r="DC176" s="313"/>
      <c r="DD176" s="313"/>
      <c r="DE176" s="314"/>
      <c r="DF176" s="315">
        <f>SUM(DF177:DR178)</f>
        <v>128426.24</v>
      </c>
      <c r="DG176" s="316"/>
      <c r="DH176" s="316"/>
      <c r="DI176" s="316"/>
      <c r="DJ176" s="316"/>
      <c r="DK176" s="316"/>
      <c r="DL176" s="316"/>
      <c r="DM176" s="316"/>
      <c r="DN176" s="316"/>
      <c r="DO176" s="316"/>
      <c r="DP176" s="316"/>
      <c r="DQ176" s="316"/>
      <c r="DR176" s="317"/>
      <c r="DS176" s="315">
        <f>SUM(DS177:EE178)</f>
        <v>128426.24</v>
      </c>
      <c r="DT176" s="316"/>
      <c r="DU176" s="316"/>
      <c r="DV176" s="316"/>
      <c r="DW176" s="316"/>
      <c r="DX176" s="316"/>
      <c r="DY176" s="316"/>
      <c r="DZ176" s="316"/>
      <c r="EA176" s="316"/>
      <c r="EB176" s="316"/>
      <c r="EC176" s="316"/>
      <c r="ED176" s="316"/>
      <c r="EE176" s="317"/>
      <c r="EF176" s="315">
        <f>SUM(EF177:ER178)</f>
        <v>128426.24</v>
      </c>
      <c r="EG176" s="316"/>
      <c r="EH176" s="316"/>
      <c r="EI176" s="316"/>
      <c r="EJ176" s="316"/>
      <c r="EK176" s="316"/>
      <c r="EL176" s="316"/>
      <c r="EM176" s="316"/>
      <c r="EN176" s="316"/>
      <c r="EO176" s="316"/>
      <c r="EP176" s="316"/>
      <c r="EQ176" s="316"/>
      <c r="ER176" s="317"/>
      <c r="ES176" s="294"/>
      <c r="ET176" s="257"/>
      <c r="EU176" s="257"/>
      <c r="EV176" s="257"/>
      <c r="EW176" s="257"/>
      <c r="EX176" s="257"/>
      <c r="EY176" s="257"/>
      <c r="EZ176" s="257"/>
      <c r="FA176" s="257"/>
      <c r="FB176" s="257"/>
      <c r="FC176" s="257"/>
      <c r="FD176" s="257"/>
      <c r="FE176" s="258"/>
    </row>
    <row r="177" spans="1:161" ht="11.25">
      <c r="A177" s="295"/>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c r="AZ177" s="296"/>
      <c r="BA177" s="296"/>
      <c r="BB177" s="296"/>
      <c r="BC177" s="296"/>
      <c r="BD177" s="296"/>
      <c r="BE177" s="296"/>
      <c r="BF177" s="296"/>
      <c r="BG177" s="296"/>
      <c r="BH177" s="296"/>
      <c r="BI177" s="296"/>
      <c r="BJ177" s="296"/>
      <c r="BK177" s="296"/>
      <c r="BL177" s="296"/>
      <c r="BM177" s="296"/>
      <c r="BN177" s="296"/>
      <c r="BO177" s="296"/>
      <c r="BP177" s="296"/>
      <c r="BQ177" s="296"/>
      <c r="BR177" s="296"/>
      <c r="BS177" s="296"/>
      <c r="BT177" s="296"/>
      <c r="BU177" s="296"/>
      <c r="BV177" s="296"/>
      <c r="BW177" s="296"/>
      <c r="BX177" s="288"/>
      <c r="BY177" s="289"/>
      <c r="BZ177" s="289"/>
      <c r="CA177" s="289"/>
      <c r="CB177" s="289"/>
      <c r="CC177" s="289"/>
      <c r="CD177" s="289"/>
      <c r="CE177" s="297"/>
      <c r="CF177" s="298"/>
      <c r="CG177" s="289"/>
      <c r="CH177" s="289"/>
      <c r="CI177" s="289"/>
      <c r="CJ177" s="289"/>
      <c r="CK177" s="289"/>
      <c r="CL177" s="289"/>
      <c r="CM177" s="289"/>
      <c r="CN177" s="289"/>
      <c r="CO177" s="289"/>
      <c r="CP177" s="289"/>
      <c r="CQ177" s="289"/>
      <c r="CR177" s="297"/>
      <c r="CS177" s="298" t="s">
        <v>303</v>
      </c>
      <c r="CT177" s="289"/>
      <c r="CU177" s="289"/>
      <c r="CV177" s="289"/>
      <c r="CW177" s="289"/>
      <c r="CX177" s="289"/>
      <c r="CY177" s="289"/>
      <c r="CZ177" s="289"/>
      <c r="DA177" s="289"/>
      <c r="DB177" s="289"/>
      <c r="DC177" s="289"/>
      <c r="DD177" s="289"/>
      <c r="DE177" s="297"/>
      <c r="DF177" s="291">
        <v>128426.24</v>
      </c>
      <c r="DG177" s="292"/>
      <c r="DH177" s="292"/>
      <c r="DI177" s="292"/>
      <c r="DJ177" s="292"/>
      <c r="DK177" s="292"/>
      <c r="DL177" s="292"/>
      <c r="DM177" s="292"/>
      <c r="DN177" s="292"/>
      <c r="DO177" s="292"/>
      <c r="DP177" s="292"/>
      <c r="DQ177" s="292"/>
      <c r="DR177" s="293"/>
      <c r="DS177" s="291">
        <v>128426.24</v>
      </c>
      <c r="DT177" s="292"/>
      <c r="DU177" s="292"/>
      <c r="DV177" s="292"/>
      <c r="DW177" s="292"/>
      <c r="DX177" s="292"/>
      <c r="DY177" s="292"/>
      <c r="DZ177" s="292"/>
      <c r="EA177" s="292"/>
      <c r="EB177" s="292"/>
      <c r="EC177" s="292"/>
      <c r="ED177" s="292"/>
      <c r="EE177" s="293"/>
      <c r="EF177" s="291">
        <v>128426.24</v>
      </c>
      <c r="EG177" s="292"/>
      <c r="EH177" s="292"/>
      <c r="EI177" s="292"/>
      <c r="EJ177" s="292"/>
      <c r="EK177" s="292"/>
      <c r="EL177" s="292"/>
      <c r="EM177" s="292"/>
      <c r="EN177" s="292"/>
      <c r="EO177" s="292"/>
      <c r="EP177" s="292"/>
      <c r="EQ177" s="292"/>
      <c r="ER177" s="293"/>
      <c r="ES177" s="294"/>
      <c r="ET177" s="257"/>
      <c r="EU177" s="257"/>
      <c r="EV177" s="257"/>
      <c r="EW177" s="257"/>
      <c r="EX177" s="257"/>
      <c r="EY177" s="257"/>
      <c r="EZ177" s="257"/>
      <c r="FA177" s="257"/>
      <c r="FB177" s="257"/>
      <c r="FC177" s="257"/>
      <c r="FD177" s="257"/>
      <c r="FE177" s="258"/>
    </row>
    <row r="178" spans="1:161" ht="11.25">
      <c r="A178" s="295"/>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c r="AZ178" s="296"/>
      <c r="BA178" s="296"/>
      <c r="BB178" s="296"/>
      <c r="BC178" s="296"/>
      <c r="BD178" s="296"/>
      <c r="BE178" s="296"/>
      <c r="BF178" s="296"/>
      <c r="BG178" s="296"/>
      <c r="BH178" s="296"/>
      <c r="BI178" s="296"/>
      <c r="BJ178" s="296"/>
      <c r="BK178" s="296"/>
      <c r="BL178" s="296"/>
      <c r="BM178" s="296"/>
      <c r="BN178" s="296"/>
      <c r="BO178" s="296"/>
      <c r="BP178" s="296"/>
      <c r="BQ178" s="296"/>
      <c r="BR178" s="296"/>
      <c r="BS178" s="296"/>
      <c r="BT178" s="296"/>
      <c r="BU178" s="296"/>
      <c r="BV178" s="296"/>
      <c r="BW178" s="296"/>
      <c r="BX178" s="288"/>
      <c r="BY178" s="289"/>
      <c r="BZ178" s="289"/>
      <c r="CA178" s="289"/>
      <c r="CB178" s="289"/>
      <c r="CC178" s="289"/>
      <c r="CD178" s="289"/>
      <c r="CE178" s="297"/>
      <c r="CF178" s="298"/>
      <c r="CG178" s="289"/>
      <c r="CH178" s="289"/>
      <c r="CI178" s="289"/>
      <c r="CJ178" s="289"/>
      <c r="CK178" s="289"/>
      <c r="CL178" s="289"/>
      <c r="CM178" s="289"/>
      <c r="CN178" s="289"/>
      <c r="CO178" s="289"/>
      <c r="CP178" s="289"/>
      <c r="CQ178" s="289"/>
      <c r="CR178" s="297"/>
      <c r="CS178" s="298"/>
      <c r="CT178" s="289"/>
      <c r="CU178" s="289"/>
      <c r="CV178" s="289"/>
      <c r="CW178" s="289"/>
      <c r="CX178" s="289"/>
      <c r="CY178" s="289"/>
      <c r="CZ178" s="289"/>
      <c r="DA178" s="289"/>
      <c r="DB178" s="289"/>
      <c r="DC178" s="289"/>
      <c r="DD178" s="289"/>
      <c r="DE178" s="297"/>
      <c r="DF178" s="291"/>
      <c r="DG178" s="292"/>
      <c r="DH178" s="292"/>
      <c r="DI178" s="292"/>
      <c r="DJ178" s="292"/>
      <c r="DK178" s="292"/>
      <c r="DL178" s="292"/>
      <c r="DM178" s="292"/>
      <c r="DN178" s="292"/>
      <c r="DO178" s="292"/>
      <c r="DP178" s="292"/>
      <c r="DQ178" s="292"/>
      <c r="DR178" s="293"/>
      <c r="DS178" s="291"/>
      <c r="DT178" s="292"/>
      <c r="DU178" s="292"/>
      <c r="DV178" s="292"/>
      <c r="DW178" s="292"/>
      <c r="DX178" s="292"/>
      <c r="DY178" s="292"/>
      <c r="DZ178" s="292"/>
      <c r="EA178" s="292"/>
      <c r="EB178" s="292"/>
      <c r="EC178" s="292"/>
      <c r="ED178" s="292"/>
      <c r="EE178" s="293"/>
      <c r="EF178" s="291"/>
      <c r="EG178" s="292"/>
      <c r="EH178" s="292"/>
      <c r="EI178" s="292"/>
      <c r="EJ178" s="292"/>
      <c r="EK178" s="292"/>
      <c r="EL178" s="292"/>
      <c r="EM178" s="292"/>
      <c r="EN178" s="292"/>
      <c r="EO178" s="292"/>
      <c r="EP178" s="292"/>
      <c r="EQ178" s="292"/>
      <c r="ER178" s="293"/>
      <c r="ES178" s="294"/>
      <c r="ET178" s="257"/>
      <c r="EU178" s="257"/>
      <c r="EV178" s="257"/>
      <c r="EW178" s="257"/>
      <c r="EX178" s="257"/>
      <c r="EY178" s="257"/>
      <c r="EZ178" s="257"/>
      <c r="FA178" s="257"/>
      <c r="FB178" s="257"/>
      <c r="FC178" s="257"/>
      <c r="FD178" s="257"/>
      <c r="FE178" s="258"/>
    </row>
    <row r="179" spans="1:161" ht="11.25">
      <c r="A179" s="295"/>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6"/>
      <c r="BA179" s="296"/>
      <c r="BB179" s="296"/>
      <c r="BC179" s="296"/>
      <c r="BD179" s="296"/>
      <c r="BE179" s="296"/>
      <c r="BF179" s="296"/>
      <c r="BG179" s="296"/>
      <c r="BH179" s="296"/>
      <c r="BI179" s="296"/>
      <c r="BJ179" s="296"/>
      <c r="BK179" s="296"/>
      <c r="BL179" s="296"/>
      <c r="BM179" s="296"/>
      <c r="BN179" s="296"/>
      <c r="BO179" s="296"/>
      <c r="BP179" s="296"/>
      <c r="BQ179" s="296"/>
      <c r="BR179" s="296"/>
      <c r="BS179" s="296"/>
      <c r="BT179" s="296"/>
      <c r="BU179" s="296"/>
      <c r="BV179" s="296"/>
      <c r="BW179" s="296"/>
      <c r="BX179" s="288"/>
      <c r="BY179" s="289"/>
      <c r="BZ179" s="289"/>
      <c r="CA179" s="289"/>
      <c r="CB179" s="289"/>
      <c r="CC179" s="289"/>
      <c r="CD179" s="289"/>
      <c r="CE179" s="297"/>
      <c r="CF179" s="298"/>
      <c r="CG179" s="289"/>
      <c r="CH179" s="289"/>
      <c r="CI179" s="289"/>
      <c r="CJ179" s="289"/>
      <c r="CK179" s="289"/>
      <c r="CL179" s="289"/>
      <c r="CM179" s="289"/>
      <c r="CN179" s="289"/>
      <c r="CO179" s="289"/>
      <c r="CP179" s="289"/>
      <c r="CQ179" s="289"/>
      <c r="CR179" s="297"/>
      <c r="CS179" s="312" t="s">
        <v>331</v>
      </c>
      <c r="CT179" s="313"/>
      <c r="CU179" s="313"/>
      <c r="CV179" s="313"/>
      <c r="CW179" s="313"/>
      <c r="CX179" s="313"/>
      <c r="CY179" s="313"/>
      <c r="CZ179" s="313"/>
      <c r="DA179" s="313"/>
      <c r="DB179" s="313"/>
      <c r="DC179" s="313"/>
      <c r="DD179" s="313"/>
      <c r="DE179" s="314"/>
      <c r="DF179" s="315">
        <f>SUM(DF180:DR181)</f>
        <v>109445.55</v>
      </c>
      <c r="DG179" s="316"/>
      <c r="DH179" s="316"/>
      <c r="DI179" s="316"/>
      <c r="DJ179" s="316"/>
      <c r="DK179" s="316"/>
      <c r="DL179" s="316"/>
      <c r="DM179" s="316"/>
      <c r="DN179" s="316"/>
      <c r="DO179" s="316"/>
      <c r="DP179" s="316"/>
      <c r="DQ179" s="316"/>
      <c r="DR179" s="317"/>
      <c r="DS179" s="315">
        <f>SUM(DS180:EE181)</f>
        <v>109445.55</v>
      </c>
      <c r="DT179" s="316"/>
      <c r="DU179" s="316"/>
      <c r="DV179" s="316"/>
      <c r="DW179" s="316"/>
      <c r="DX179" s="316"/>
      <c r="DY179" s="316"/>
      <c r="DZ179" s="316"/>
      <c r="EA179" s="316"/>
      <c r="EB179" s="316"/>
      <c r="EC179" s="316"/>
      <c r="ED179" s="316"/>
      <c r="EE179" s="317"/>
      <c r="EF179" s="315">
        <f>SUM(EF180:ER181)</f>
        <v>109445.55</v>
      </c>
      <c r="EG179" s="316"/>
      <c r="EH179" s="316"/>
      <c r="EI179" s="316"/>
      <c r="EJ179" s="316"/>
      <c r="EK179" s="316"/>
      <c r="EL179" s="316"/>
      <c r="EM179" s="316"/>
      <c r="EN179" s="316"/>
      <c r="EO179" s="316"/>
      <c r="EP179" s="316"/>
      <c r="EQ179" s="316"/>
      <c r="ER179" s="317"/>
      <c r="ES179" s="294"/>
      <c r="ET179" s="257"/>
      <c r="EU179" s="257"/>
      <c r="EV179" s="257"/>
      <c r="EW179" s="257"/>
      <c r="EX179" s="257"/>
      <c r="EY179" s="257"/>
      <c r="EZ179" s="257"/>
      <c r="FA179" s="257"/>
      <c r="FB179" s="257"/>
      <c r="FC179" s="257"/>
      <c r="FD179" s="257"/>
      <c r="FE179" s="258"/>
    </row>
    <row r="180" spans="1:161" ht="11.25">
      <c r="A180" s="295"/>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c r="AZ180" s="296"/>
      <c r="BA180" s="296"/>
      <c r="BB180" s="296"/>
      <c r="BC180" s="296"/>
      <c r="BD180" s="296"/>
      <c r="BE180" s="296"/>
      <c r="BF180" s="296"/>
      <c r="BG180" s="296"/>
      <c r="BH180" s="296"/>
      <c r="BI180" s="296"/>
      <c r="BJ180" s="296"/>
      <c r="BK180" s="296"/>
      <c r="BL180" s="296"/>
      <c r="BM180" s="296"/>
      <c r="BN180" s="296"/>
      <c r="BO180" s="296"/>
      <c r="BP180" s="296"/>
      <c r="BQ180" s="296"/>
      <c r="BR180" s="296"/>
      <c r="BS180" s="296"/>
      <c r="BT180" s="296"/>
      <c r="BU180" s="296"/>
      <c r="BV180" s="296"/>
      <c r="BW180" s="296"/>
      <c r="BX180" s="288"/>
      <c r="BY180" s="289"/>
      <c r="BZ180" s="289"/>
      <c r="CA180" s="289"/>
      <c r="CB180" s="289"/>
      <c r="CC180" s="289"/>
      <c r="CD180" s="289"/>
      <c r="CE180" s="297"/>
      <c r="CF180" s="298"/>
      <c r="CG180" s="289"/>
      <c r="CH180" s="289"/>
      <c r="CI180" s="289"/>
      <c r="CJ180" s="289"/>
      <c r="CK180" s="289"/>
      <c r="CL180" s="289"/>
      <c r="CM180" s="289"/>
      <c r="CN180" s="289"/>
      <c r="CO180" s="289"/>
      <c r="CP180" s="289"/>
      <c r="CQ180" s="289"/>
      <c r="CR180" s="297"/>
      <c r="CS180" s="298" t="s">
        <v>303</v>
      </c>
      <c r="CT180" s="289"/>
      <c r="CU180" s="289"/>
      <c r="CV180" s="289"/>
      <c r="CW180" s="289"/>
      <c r="CX180" s="289"/>
      <c r="CY180" s="289"/>
      <c r="CZ180" s="289"/>
      <c r="DA180" s="289"/>
      <c r="DB180" s="289"/>
      <c r="DC180" s="289"/>
      <c r="DD180" s="289"/>
      <c r="DE180" s="297"/>
      <c r="DF180" s="291">
        <v>109445.55</v>
      </c>
      <c r="DG180" s="292"/>
      <c r="DH180" s="292"/>
      <c r="DI180" s="292"/>
      <c r="DJ180" s="292"/>
      <c r="DK180" s="292"/>
      <c r="DL180" s="292"/>
      <c r="DM180" s="292"/>
      <c r="DN180" s="292"/>
      <c r="DO180" s="292"/>
      <c r="DP180" s="292"/>
      <c r="DQ180" s="292"/>
      <c r="DR180" s="293"/>
      <c r="DS180" s="291">
        <v>109445.55</v>
      </c>
      <c r="DT180" s="292"/>
      <c r="DU180" s="292"/>
      <c r="DV180" s="292"/>
      <c r="DW180" s="292"/>
      <c r="DX180" s="292"/>
      <c r="DY180" s="292"/>
      <c r="DZ180" s="292"/>
      <c r="EA180" s="292"/>
      <c r="EB180" s="292"/>
      <c r="EC180" s="292"/>
      <c r="ED180" s="292"/>
      <c r="EE180" s="293"/>
      <c r="EF180" s="291">
        <v>109445.55</v>
      </c>
      <c r="EG180" s="292"/>
      <c r="EH180" s="292"/>
      <c r="EI180" s="292"/>
      <c r="EJ180" s="292"/>
      <c r="EK180" s="292"/>
      <c r="EL180" s="292"/>
      <c r="EM180" s="292"/>
      <c r="EN180" s="292"/>
      <c r="EO180" s="292"/>
      <c r="EP180" s="292"/>
      <c r="EQ180" s="292"/>
      <c r="ER180" s="293"/>
      <c r="ES180" s="294"/>
      <c r="ET180" s="257"/>
      <c r="EU180" s="257"/>
      <c r="EV180" s="257"/>
      <c r="EW180" s="257"/>
      <c r="EX180" s="257"/>
      <c r="EY180" s="257"/>
      <c r="EZ180" s="257"/>
      <c r="FA180" s="257"/>
      <c r="FB180" s="257"/>
      <c r="FC180" s="257"/>
      <c r="FD180" s="257"/>
      <c r="FE180" s="258"/>
    </row>
    <row r="181" spans="1:161" ht="11.25">
      <c r="A181" s="295"/>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296"/>
      <c r="BC181" s="296"/>
      <c r="BD181" s="296"/>
      <c r="BE181" s="296"/>
      <c r="BF181" s="296"/>
      <c r="BG181" s="296"/>
      <c r="BH181" s="296"/>
      <c r="BI181" s="296"/>
      <c r="BJ181" s="296"/>
      <c r="BK181" s="296"/>
      <c r="BL181" s="296"/>
      <c r="BM181" s="296"/>
      <c r="BN181" s="296"/>
      <c r="BO181" s="296"/>
      <c r="BP181" s="296"/>
      <c r="BQ181" s="296"/>
      <c r="BR181" s="296"/>
      <c r="BS181" s="296"/>
      <c r="BT181" s="296"/>
      <c r="BU181" s="296"/>
      <c r="BV181" s="296"/>
      <c r="BW181" s="296"/>
      <c r="BX181" s="288"/>
      <c r="BY181" s="289"/>
      <c r="BZ181" s="289"/>
      <c r="CA181" s="289"/>
      <c r="CB181" s="289"/>
      <c r="CC181" s="289"/>
      <c r="CD181" s="289"/>
      <c r="CE181" s="297"/>
      <c r="CF181" s="298"/>
      <c r="CG181" s="289"/>
      <c r="CH181" s="289"/>
      <c r="CI181" s="289"/>
      <c r="CJ181" s="289"/>
      <c r="CK181" s="289"/>
      <c r="CL181" s="289"/>
      <c r="CM181" s="289"/>
      <c r="CN181" s="289"/>
      <c r="CO181" s="289"/>
      <c r="CP181" s="289"/>
      <c r="CQ181" s="289"/>
      <c r="CR181" s="297"/>
      <c r="CS181" s="298"/>
      <c r="CT181" s="289"/>
      <c r="CU181" s="289"/>
      <c r="CV181" s="289"/>
      <c r="CW181" s="289"/>
      <c r="CX181" s="289"/>
      <c r="CY181" s="289"/>
      <c r="CZ181" s="289"/>
      <c r="DA181" s="289"/>
      <c r="DB181" s="289"/>
      <c r="DC181" s="289"/>
      <c r="DD181" s="289"/>
      <c r="DE181" s="297"/>
      <c r="DF181" s="291"/>
      <c r="DG181" s="292"/>
      <c r="DH181" s="292"/>
      <c r="DI181" s="292"/>
      <c r="DJ181" s="292"/>
      <c r="DK181" s="292"/>
      <c r="DL181" s="292"/>
      <c r="DM181" s="292"/>
      <c r="DN181" s="292"/>
      <c r="DO181" s="292"/>
      <c r="DP181" s="292"/>
      <c r="DQ181" s="292"/>
      <c r="DR181" s="293"/>
      <c r="DS181" s="291"/>
      <c r="DT181" s="292"/>
      <c r="DU181" s="292"/>
      <c r="DV181" s="292"/>
      <c r="DW181" s="292"/>
      <c r="DX181" s="292"/>
      <c r="DY181" s="292"/>
      <c r="DZ181" s="292"/>
      <c r="EA181" s="292"/>
      <c r="EB181" s="292"/>
      <c r="EC181" s="292"/>
      <c r="ED181" s="292"/>
      <c r="EE181" s="293"/>
      <c r="EF181" s="291"/>
      <c r="EG181" s="292"/>
      <c r="EH181" s="292"/>
      <c r="EI181" s="292"/>
      <c r="EJ181" s="292"/>
      <c r="EK181" s="292"/>
      <c r="EL181" s="292"/>
      <c r="EM181" s="292"/>
      <c r="EN181" s="292"/>
      <c r="EO181" s="292"/>
      <c r="EP181" s="292"/>
      <c r="EQ181" s="292"/>
      <c r="ER181" s="293"/>
      <c r="ES181" s="294"/>
      <c r="ET181" s="257"/>
      <c r="EU181" s="257"/>
      <c r="EV181" s="257"/>
      <c r="EW181" s="257"/>
      <c r="EX181" s="257"/>
      <c r="EY181" s="257"/>
      <c r="EZ181" s="257"/>
      <c r="FA181" s="257"/>
      <c r="FB181" s="257"/>
      <c r="FC181" s="257"/>
      <c r="FD181" s="257"/>
      <c r="FE181" s="258"/>
    </row>
    <row r="182" spans="1:161" ht="11.25">
      <c r="A182" s="295"/>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296"/>
      <c r="BC182" s="296"/>
      <c r="BD182" s="296"/>
      <c r="BE182" s="296"/>
      <c r="BF182" s="296"/>
      <c r="BG182" s="296"/>
      <c r="BH182" s="296"/>
      <c r="BI182" s="296"/>
      <c r="BJ182" s="296"/>
      <c r="BK182" s="296"/>
      <c r="BL182" s="296"/>
      <c r="BM182" s="296"/>
      <c r="BN182" s="296"/>
      <c r="BO182" s="296"/>
      <c r="BP182" s="296"/>
      <c r="BQ182" s="296"/>
      <c r="BR182" s="296"/>
      <c r="BS182" s="296"/>
      <c r="BT182" s="296"/>
      <c r="BU182" s="296"/>
      <c r="BV182" s="296"/>
      <c r="BW182" s="296"/>
      <c r="BX182" s="288"/>
      <c r="BY182" s="289"/>
      <c r="BZ182" s="289"/>
      <c r="CA182" s="289"/>
      <c r="CB182" s="289"/>
      <c r="CC182" s="289"/>
      <c r="CD182" s="289"/>
      <c r="CE182" s="297"/>
      <c r="CF182" s="298"/>
      <c r="CG182" s="289"/>
      <c r="CH182" s="289"/>
      <c r="CI182" s="289"/>
      <c r="CJ182" s="289"/>
      <c r="CK182" s="289"/>
      <c r="CL182" s="289"/>
      <c r="CM182" s="289"/>
      <c r="CN182" s="289"/>
      <c r="CO182" s="289"/>
      <c r="CP182" s="289"/>
      <c r="CQ182" s="289"/>
      <c r="CR182" s="297"/>
      <c r="CS182" s="312" t="s">
        <v>332</v>
      </c>
      <c r="CT182" s="313"/>
      <c r="CU182" s="313"/>
      <c r="CV182" s="313"/>
      <c r="CW182" s="313"/>
      <c r="CX182" s="313"/>
      <c r="CY182" s="313"/>
      <c r="CZ182" s="313"/>
      <c r="DA182" s="313"/>
      <c r="DB182" s="313"/>
      <c r="DC182" s="313"/>
      <c r="DD182" s="313"/>
      <c r="DE182" s="314"/>
      <c r="DF182" s="315">
        <f>SUM(DF183:DR185)</f>
        <v>326172.76</v>
      </c>
      <c r="DG182" s="316"/>
      <c r="DH182" s="316"/>
      <c r="DI182" s="316"/>
      <c r="DJ182" s="316"/>
      <c r="DK182" s="316"/>
      <c r="DL182" s="316"/>
      <c r="DM182" s="316"/>
      <c r="DN182" s="316"/>
      <c r="DO182" s="316"/>
      <c r="DP182" s="316"/>
      <c r="DQ182" s="316"/>
      <c r="DR182" s="317"/>
      <c r="DS182" s="315">
        <f>SUM(DS183:EE185)</f>
        <v>326172.76</v>
      </c>
      <c r="DT182" s="316"/>
      <c r="DU182" s="316"/>
      <c r="DV182" s="316"/>
      <c r="DW182" s="316"/>
      <c r="DX182" s="316"/>
      <c r="DY182" s="316"/>
      <c r="DZ182" s="316"/>
      <c r="EA182" s="316"/>
      <c r="EB182" s="316"/>
      <c r="EC182" s="316"/>
      <c r="ED182" s="316"/>
      <c r="EE182" s="317"/>
      <c r="EF182" s="315">
        <f>SUM(EF183:ER185)</f>
        <v>326172.76</v>
      </c>
      <c r="EG182" s="316"/>
      <c r="EH182" s="316"/>
      <c r="EI182" s="316"/>
      <c r="EJ182" s="316"/>
      <c r="EK182" s="316"/>
      <c r="EL182" s="316"/>
      <c r="EM182" s="316"/>
      <c r="EN182" s="316"/>
      <c r="EO182" s="316"/>
      <c r="EP182" s="316"/>
      <c r="EQ182" s="316"/>
      <c r="ER182" s="317"/>
      <c r="ES182" s="294"/>
      <c r="ET182" s="257"/>
      <c r="EU182" s="257"/>
      <c r="EV182" s="257"/>
      <c r="EW182" s="257"/>
      <c r="EX182" s="257"/>
      <c r="EY182" s="257"/>
      <c r="EZ182" s="257"/>
      <c r="FA182" s="257"/>
      <c r="FB182" s="257"/>
      <c r="FC182" s="257"/>
      <c r="FD182" s="257"/>
      <c r="FE182" s="258"/>
    </row>
    <row r="183" spans="1:161" ht="11.25">
      <c r="A183" s="295"/>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296"/>
      <c r="BC183" s="296"/>
      <c r="BD183" s="296"/>
      <c r="BE183" s="296"/>
      <c r="BF183" s="296"/>
      <c r="BG183" s="296"/>
      <c r="BH183" s="296"/>
      <c r="BI183" s="296"/>
      <c r="BJ183" s="296"/>
      <c r="BK183" s="296"/>
      <c r="BL183" s="296"/>
      <c r="BM183" s="296"/>
      <c r="BN183" s="296"/>
      <c r="BO183" s="296"/>
      <c r="BP183" s="296"/>
      <c r="BQ183" s="296"/>
      <c r="BR183" s="296"/>
      <c r="BS183" s="296"/>
      <c r="BT183" s="296"/>
      <c r="BU183" s="296"/>
      <c r="BV183" s="296"/>
      <c r="BW183" s="296"/>
      <c r="BX183" s="288"/>
      <c r="BY183" s="289"/>
      <c r="BZ183" s="289"/>
      <c r="CA183" s="289"/>
      <c r="CB183" s="289"/>
      <c r="CC183" s="289"/>
      <c r="CD183" s="289"/>
      <c r="CE183" s="297"/>
      <c r="CF183" s="298"/>
      <c r="CG183" s="289"/>
      <c r="CH183" s="289"/>
      <c r="CI183" s="289"/>
      <c r="CJ183" s="289"/>
      <c r="CK183" s="289"/>
      <c r="CL183" s="289"/>
      <c r="CM183" s="289"/>
      <c r="CN183" s="289"/>
      <c r="CO183" s="289"/>
      <c r="CP183" s="289"/>
      <c r="CQ183" s="289"/>
      <c r="CR183" s="297"/>
      <c r="CS183" s="298" t="s">
        <v>303</v>
      </c>
      <c r="CT183" s="289"/>
      <c r="CU183" s="289"/>
      <c r="CV183" s="289"/>
      <c r="CW183" s="289"/>
      <c r="CX183" s="289"/>
      <c r="CY183" s="289"/>
      <c r="CZ183" s="289"/>
      <c r="DA183" s="289"/>
      <c r="DB183" s="289"/>
      <c r="DC183" s="289"/>
      <c r="DD183" s="289"/>
      <c r="DE183" s="297"/>
      <c r="DF183" s="291">
        <v>155358.76</v>
      </c>
      <c r="DG183" s="292"/>
      <c r="DH183" s="292"/>
      <c r="DI183" s="292"/>
      <c r="DJ183" s="292"/>
      <c r="DK183" s="292"/>
      <c r="DL183" s="292"/>
      <c r="DM183" s="292"/>
      <c r="DN183" s="292"/>
      <c r="DO183" s="292"/>
      <c r="DP183" s="292"/>
      <c r="DQ183" s="292"/>
      <c r="DR183" s="293"/>
      <c r="DS183" s="291">
        <v>155358.76</v>
      </c>
      <c r="DT183" s="292"/>
      <c r="DU183" s="292"/>
      <c r="DV183" s="292"/>
      <c r="DW183" s="292"/>
      <c r="DX183" s="292"/>
      <c r="DY183" s="292"/>
      <c r="DZ183" s="292"/>
      <c r="EA183" s="292"/>
      <c r="EB183" s="292"/>
      <c r="EC183" s="292"/>
      <c r="ED183" s="292"/>
      <c r="EE183" s="293"/>
      <c r="EF183" s="291">
        <v>155358.76</v>
      </c>
      <c r="EG183" s="292"/>
      <c r="EH183" s="292"/>
      <c r="EI183" s="292"/>
      <c r="EJ183" s="292"/>
      <c r="EK183" s="292"/>
      <c r="EL183" s="292"/>
      <c r="EM183" s="292"/>
      <c r="EN183" s="292"/>
      <c r="EO183" s="292"/>
      <c r="EP183" s="292"/>
      <c r="EQ183" s="292"/>
      <c r="ER183" s="293"/>
      <c r="ES183" s="294"/>
      <c r="ET183" s="257"/>
      <c r="EU183" s="257"/>
      <c r="EV183" s="257"/>
      <c r="EW183" s="257"/>
      <c r="EX183" s="257"/>
      <c r="EY183" s="257"/>
      <c r="EZ183" s="257"/>
      <c r="FA183" s="257"/>
      <c r="FB183" s="257"/>
      <c r="FC183" s="257"/>
      <c r="FD183" s="257"/>
      <c r="FE183" s="258"/>
    </row>
    <row r="184" spans="1:161" ht="11.25">
      <c r="A184" s="295"/>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6"/>
      <c r="BA184" s="296"/>
      <c r="BB184" s="296"/>
      <c r="BC184" s="296"/>
      <c r="BD184" s="296"/>
      <c r="BE184" s="296"/>
      <c r="BF184" s="296"/>
      <c r="BG184" s="296"/>
      <c r="BH184" s="296"/>
      <c r="BI184" s="296"/>
      <c r="BJ184" s="296"/>
      <c r="BK184" s="296"/>
      <c r="BL184" s="296"/>
      <c r="BM184" s="296"/>
      <c r="BN184" s="296"/>
      <c r="BO184" s="296"/>
      <c r="BP184" s="296"/>
      <c r="BQ184" s="296"/>
      <c r="BR184" s="296"/>
      <c r="BS184" s="296"/>
      <c r="BT184" s="296"/>
      <c r="BU184" s="296"/>
      <c r="BV184" s="296"/>
      <c r="BW184" s="296"/>
      <c r="BX184" s="288"/>
      <c r="BY184" s="289"/>
      <c r="BZ184" s="289"/>
      <c r="CA184" s="289"/>
      <c r="CB184" s="289"/>
      <c r="CC184" s="289"/>
      <c r="CD184" s="289"/>
      <c r="CE184" s="297"/>
      <c r="CF184" s="298"/>
      <c r="CG184" s="289"/>
      <c r="CH184" s="289"/>
      <c r="CI184" s="289"/>
      <c r="CJ184" s="289"/>
      <c r="CK184" s="289"/>
      <c r="CL184" s="289"/>
      <c r="CM184" s="289"/>
      <c r="CN184" s="289"/>
      <c r="CO184" s="289"/>
      <c r="CP184" s="289"/>
      <c r="CQ184" s="289"/>
      <c r="CR184" s="297"/>
      <c r="CS184" s="298" t="s">
        <v>463</v>
      </c>
      <c r="CT184" s="289"/>
      <c r="CU184" s="289"/>
      <c r="CV184" s="289"/>
      <c r="CW184" s="289"/>
      <c r="CX184" s="289"/>
      <c r="CY184" s="289"/>
      <c r="CZ184" s="289"/>
      <c r="DA184" s="289"/>
      <c r="DB184" s="289"/>
      <c r="DC184" s="289"/>
      <c r="DD184" s="289"/>
      <c r="DE184" s="297"/>
      <c r="DF184" s="291">
        <v>61740</v>
      </c>
      <c r="DG184" s="292"/>
      <c r="DH184" s="292"/>
      <c r="DI184" s="292"/>
      <c r="DJ184" s="292"/>
      <c r="DK184" s="292"/>
      <c r="DL184" s="292"/>
      <c r="DM184" s="292"/>
      <c r="DN184" s="292"/>
      <c r="DO184" s="292"/>
      <c r="DP184" s="292"/>
      <c r="DQ184" s="292"/>
      <c r="DR184" s="293"/>
      <c r="DS184" s="291">
        <v>61740</v>
      </c>
      <c r="DT184" s="292"/>
      <c r="DU184" s="292"/>
      <c r="DV184" s="292"/>
      <c r="DW184" s="292"/>
      <c r="DX184" s="292"/>
      <c r="DY184" s="292"/>
      <c r="DZ184" s="292"/>
      <c r="EA184" s="292"/>
      <c r="EB184" s="292"/>
      <c r="EC184" s="292"/>
      <c r="ED184" s="292"/>
      <c r="EE184" s="293"/>
      <c r="EF184" s="291">
        <v>61740</v>
      </c>
      <c r="EG184" s="292"/>
      <c r="EH184" s="292"/>
      <c r="EI184" s="292"/>
      <c r="EJ184" s="292"/>
      <c r="EK184" s="292"/>
      <c r="EL184" s="292"/>
      <c r="EM184" s="292"/>
      <c r="EN184" s="292"/>
      <c r="EO184" s="292"/>
      <c r="EP184" s="292"/>
      <c r="EQ184" s="292"/>
      <c r="ER184" s="293"/>
      <c r="ES184" s="294"/>
      <c r="ET184" s="257"/>
      <c r="EU184" s="257"/>
      <c r="EV184" s="257"/>
      <c r="EW184" s="257"/>
      <c r="EX184" s="257"/>
      <c r="EY184" s="257"/>
      <c r="EZ184" s="257"/>
      <c r="FA184" s="257"/>
      <c r="FB184" s="257"/>
      <c r="FC184" s="257"/>
      <c r="FD184" s="257"/>
      <c r="FE184" s="258"/>
    </row>
    <row r="185" spans="1:161" ht="11.25">
      <c r="A185" s="295"/>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c r="AZ185" s="296"/>
      <c r="BA185" s="296"/>
      <c r="BB185" s="296"/>
      <c r="BC185" s="296"/>
      <c r="BD185" s="296"/>
      <c r="BE185" s="296"/>
      <c r="BF185" s="296"/>
      <c r="BG185" s="296"/>
      <c r="BH185" s="296"/>
      <c r="BI185" s="296"/>
      <c r="BJ185" s="296"/>
      <c r="BK185" s="296"/>
      <c r="BL185" s="296"/>
      <c r="BM185" s="296"/>
      <c r="BN185" s="296"/>
      <c r="BO185" s="296"/>
      <c r="BP185" s="296"/>
      <c r="BQ185" s="296"/>
      <c r="BR185" s="296"/>
      <c r="BS185" s="296"/>
      <c r="BT185" s="296"/>
      <c r="BU185" s="296"/>
      <c r="BV185" s="296"/>
      <c r="BW185" s="296"/>
      <c r="BX185" s="288"/>
      <c r="BY185" s="289"/>
      <c r="BZ185" s="289"/>
      <c r="CA185" s="289"/>
      <c r="CB185" s="289"/>
      <c r="CC185" s="289"/>
      <c r="CD185" s="289"/>
      <c r="CE185" s="297"/>
      <c r="CF185" s="298"/>
      <c r="CG185" s="289"/>
      <c r="CH185" s="289"/>
      <c r="CI185" s="289"/>
      <c r="CJ185" s="289"/>
      <c r="CK185" s="289"/>
      <c r="CL185" s="289"/>
      <c r="CM185" s="289"/>
      <c r="CN185" s="289"/>
      <c r="CO185" s="289"/>
      <c r="CP185" s="289"/>
      <c r="CQ185" s="289"/>
      <c r="CR185" s="297"/>
      <c r="CS185" s="298" t="s">
        <v>306</v>
      </c>
      <c r="CT185" s="289"/>
      <c r="CU185" s="289"/>
      <c r="CV185" s="289"/>
      <c r="CW185" s="289"/>
      <c r="CX185" s="289"/>
      <c r="CY185" s="289"/>
      <c r="CZ185" s="289"/>
      <c r="DA185" s="289"/>
      <c r="DB185" s="289"/>
      <c r="DC185" s="289"/>
      <c r="DD185" s="289"/>
      <c r="DE185" s="297"/>
      <c r="DF185" s="291">
        <v>109074</v>
      </c>
      <c r="DG185" s="292"/>
      <c r="DH185" s="292"/>
      <c r="DI185" s="292"/>
      <c r="DJ185" s="292"/>
      <c r="DK185" s="292"/>
      <c r="DL185" s="292"/>
      <c r="DM185" s="292"/>
      <c r="DN185" s="292"/>
      <c r="DO185" s="292"/>
      <c r="DP185" s="292"/>
      <c r="DQ185" s="292"/>
      <c r="DR185" s="293"/>
      <c r="DS185" s="291">
        <v>109074</v>
      </c>
      <c r="DT185" s="292"/>
      <c r="DU185" s="292"/>
      <c r="DV185" s="292"/>
      <c r="DW185" s="292"/>
      <c r="DX185" s="292"/>
      <c r="DY185" s="292"/>
      <c r="DZ185" s="292"/>
      <c r="EA185" s="292"/>
      <c r="EB185" s="292"/>
      <c r="EC185" s="292"/>
      <c r="ED185" s="292"/>
      <c r="EE185" s="293"/>
      <c r="EF185" s="291">
        <v>109074</v>
      </c>
      <c r="EG185" s="292"/>
      <c r="EH185" s="292"/>
      <c r="EI185" s="292"/>
      <c r="EJ185" s="292"/>
      <c r="EK185" s="292"/>
      <c r="EL185" s="292"/>
      <c r="EM185" s="292"/>
      <c r="EN185" s="292"/>
      <c r="EO185" s="292"/>
      <c r="EP185" s="292"/>
      <c r="EQ185" s="292"/>
      <c r="ER185" s="293"/>
      <c r="ES185" s="294"/>
      <c r="ET185" s="257"/>
      <c r="EU185" s="257"/>
      <c r="EV185" s="257"/>
      <c r="EW185" s="257"/>
      <c r="EX185" s="257"/>
      <c r="EY185" s="257"/>
      <c r="EZ185" s="257"/>
      <c r="FA185" s="257"/>
      <c r="FB185" s="257"/>
      <c r="FC185" s="257"/>
      <c r="FD185" s="257"/>
      <c r="FE185" s="258"/>
    </row>
    <row r="186" spans="1:161" ht="11.25">
      <c r="A186" s="295"/>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c r="AY186" s="296"/>
      <c r="AZ186" s="296"/>
      <c r="BA186" s="296"/>
      <c r="BB186" s="296"/>
      <c r="BC186" s="296"/>
      <c r="BD186" s="296"/>
      <c r="BE186" s="296"/>
      <c r="BF186" s="296"/>
      <c r="BG186" s="296"/>
      <c r="BH186" s="296"/>
      <c r="BI186" s="296"/>
      <c r="BJ186" s="296"/>
      <c r="BK186" s="296"/>
      <c r="BL186" s="296"/>
      <c r="BM186" s="296"/>
      <c r="BN186" s="296"/>
      <c r="BO186" s="296"/>
      <c r="BP186" s="296"/>
      <c r="BQ186" s="296"/>
      <c r="BR186" s="296"/>
      <c r="BS186" s="296"/>
      <c r="BT186" s="296"/>
      <c r="BU186" s="296"/>
      <c r="BV186" s="296"/>
      <c r="BW186" s="296"/>
      <c r="BX186" s="288"/>
      <c r="BY186" s="289"/>
      <c r="BZ186" s="289"/>
      <c r="CA186" s="289"/>
      <c r="CB186" s="289"/>
      <c r="CC186" s="289"/>
      <c r="CD186" s="289"/>
      <c r="CE186" s="297"/>
      <c r="CF186" s="298"/>
      <c r="CG186" s="289"/>
      <c r="CH186" s="289"/>
      <c r="CI186" s="289"/>
      <c r="CJ186" s="289"/>
      <c r="CK186" s="289"/>
      <c r="CL186" s="289"/>
      <c r="CM186" s="289"/>
      <c r="CN186" s="289"/>
      <c r="CO186" s="289"/>
      <c r="CP186" s="289"/>
      <c r="CQ186" s="289"/>
      <c r="CR186" s="297"/>
      <c r="CS186" s="312" t="s">
        <v>333</v>
      </c>
      <c r="CT186" s="313"/>
      <c r="CU186" s="313"/>
      <c r="CV186" s="313"/>
      <c r="CW186" s="313"/>
      <c r="CX186" s="313"/>
      <c r="CY186" s="313"/>
      <c r="CZ186" s="313"/>
      <c r="DA186" s="313"/>
      <c r="DB186" s="313"/>
      <c r="DC186" s="313"/>
      <c r="DD186" s="313"/>
      <c r="DE186" s="314"/>
      <c r="DF186" s="315">
        <f>SUM(DF187:DR187)</f>
        <v>0</v>
      </c>
      <c r="DG186" s="316"/>
      <c r="DH186" s="316"/>
      <c r="DI186" s="316"/>
      <c r="DJ186" s="316"/>
      <c r="DK186" s="316"/>
      <c r="DL186" s="316"/>
      <c r="DM186" s="316"/>
      <c r="DN186" s="316"/>
      <c r="DO186" s="316"/>
      <c r="DP186" s="316"/>
      <c r="DQ186" s="316"/>
      <c r="DR186" s="317"/>
      <c r="DS186" s="315">
        <f>SUM(DS187:EE187)</f>
        <v>0</v>
      </c>
      <c r="DT186" s="316"/>
      <c r="DU186" s="316"/>
      <c r="DV186" s="316"/>
      <c r="DW186" s="316"/>
      <c r="DX186" s="316"/>
      <c r="DY186" s="316"/>
      <c r="DZ186" s="316"/>
      <c r="EA186" s="316"/>
      <c r="EB186" s="316"/>
      <c r="EC186" s="316"/>
      <c r="ED186" s="316"/>
      <c r="EE186" s="317"/>
      <c r="EF186" s="315">
        <f>SUM(EF187:ER187)</f>
        <v>0</v>
      </c>
      <c r="EG186" s="316"/>
      <c r="EH186" s="316"/>
      <c r="EI186" s="316"/>
      <c r="EJ186" s="316"/>
      <c r="EK186" s="316"/>
      <c r="EL186" s="316"/>
      <c r="EM186" s="316"/>
      <c r="EN186" s="316"/>
      <c r="EO186" s="316"/>
      <c r="EP186" s="316"/>
      <c r="EQ186" s="316"/>
      <c r="ER186" s="317"/>
      <c r="ES186" s="294"/>
      <c r="ET186" s="257"/>
      <c r="EU186" s="257"/>
      <c r="EV186" s="257"/>
      <c r="EW186" s="257"/>
      <c r="EX186" s="257"/>
      <c r="EY186" s="257"/>
      <c r="EZ186" s="257"/>
      <c r="FA186" s="257"/>
      <c r="FB186" s="257"/>
      <c r="FC186" s="257"/>
      <c r="FD186" s="257"/>
      <c r="FE186" s="258"/>
    </row>
    <row r="187" spans="1:161" ht="11.25">
      <c r="A187" s="295"/>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296"/>
      <c r="BB187" s="296"/>
      <c r="BC187" s="296"/>
      <c r="BD187" s="296"/>
      <c r="BE187" s="296"/>
      <c r="BF187" s="296"/>
      <c r="BG187" s="296"/>
      <c r="BH187" s="296"/>
      <c r="BI187" s="296"/>
      <c r="BJ187" s="296"/>
      <c r="BK187" s="296"/>
      <c r="BL187" s="296"/>
      <c r="BM187" s="296"/>
      <c r="BN187" s="296"/>
      <c r="BO187" s="296"/>
      <c r="BP187" s="296"/>
      <c r="BQ187" s="296"/>
      <c r="BR187" s="296"/>
      <c r="BS187" s="296"/>
      <c r="BT187" s="296"/>
      <c r="BU187" s="296"/>
      <c r="BV187" s="296"/>
      <c r="BW187" s="296"/>
      <c r="BX187" s="288"/>
      <c r="BY187" s="289"/>
      <c r="BZ187" s="289"/>
      <c r="CA187" s="289"/>
      <c r="CB187" s="289"/>
      <c r="CC187" s="289"/>
      <c r="CD187" s="289"/>
      <c r="CE187" s="297"/>
      <c r="CF187" s="298"/>
      <c r="CG187" s="289"/>
      <c r="CH187" s="289"/>
      <c r="CI187" s="289"/>
      <c r="CJ187" s="289"/>
      <c r="CK187" s="289"/>
      <c r="CL187" s="289"/>
      <c r="CM187" s="289"/>
      <c r="CN187" s="289"/>
      <c r="CO187" s="289"/>
      <c r="CP187" s="289"/>
      <c r="CQ187" s="289"/>
      <c r="CR187" s="297"/>
      <c r="CS187" s="298" t="s">
        <v>303</v>
      </c>
      <c r="CT187" s="289"/>
      <c r="CU187" s="289"/>
      <c r="CV187" s="289"/>
      <c r="CW187" s="289"/>
      <c r="CX187" s="289"/>
      <c r="CY187" s="289"/>
      <c r="CZ187" s="289"/>
      <c r="DA187" s="289"/>
      <c r="DB187" s="289"/>
      <c r="DC187" s="289"/>
      <c r="DD187" s="289"/>
      <c r="DE187" s="297"/>
      <c r="DF187" s="291"/>
      <c r="DG187" s="292"/>
      <c r="DH187" s="292"/>
      <c r="DI187" s="292"/>
      <c r="DJ187" s="292"/>
      <c r="DK187" s="292"/>
      <c r="DL187" s="292"/>
      <c r="DM187" s="292"/>
      <c r="DN187" s="292"/>
      <c r="DO187" s="292"/>
      <c r="DP187" s="292"/>
      <c r="DQ187" s="292"/>
      <c r="DR187" s="293"/>
      <c r="DS187" s="291"/>
      <c r="DT187" s="292"/>
      <c r="DU187" s="292"/>
      <c r="DV187" s="292"/>
      <c r="DW187" s="292"/>
      <c r="DX187" s="292"/>
      <c r="DY187" s="292"/>
      <c r="DZ187" s="292"/>
      <c r="EA187" s="292"/>
      <c r="EB187" s="292"/>
      <c r="EC187" s="292"/>
      <c r="ED187" s="292"/>
      <c r="EE187" s="293"/>
      <c r="EF187" s="291"/>
      <c r="EG187" s="292"/>
      <c r="EH187" s="292"/>
      <c r="EI187" s="292"/>
      <c r="EJ187" s="292"/>
      <c r="EK187" s="292"/>
      <c r="EL187" s="292"/>
      <c r="EM187" s="292"/>
      <c r="EN187" s="292"/>
      <c r="EO187" s="292"/>
      <c r="EP187" s="292"/>
      <c r="EQ187" s="292"/>
      <c r="ER187" s="293"/>
      <c r="ES187" s="294"/>
      <c r="ET187" s="257"/>
      <c r="EU187" s="257"/>
      <c r="EV187" s="257"/>
      <c r="EW187" s="257"/>
      <c r="EX187" s="257"/>
      <c r="EY187" s="257"/>
      <c r="EZ187" s="257"/>
      <c r="FA187" s="257"/>
      <c r="FB187" s="257"/>
      <c r="FC187" s="257"/>
      <c r="FD187" s="257"/>
      <c r="FE187" s="258"/>
    </row>
    <row r="188" spans="1:161" ht="22.5" customHeight="1">
      <c r="A188" s="295" t="s">
        <v>238</v>
      </c>
      <c r="B188" s="295"/>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c r="AG188" s="295"/>
      <c r="AH188" s="295"/>
      <c r="AI188" s="295"/>
      <c r="AJ188" s="295"/>
      <c r="AK188" s="295"/>
      <c r="AL188" s="295"/>
      <c r="AM188" s="295"/>
      <c r="AN188" s="295"/>
      <c r="AO188" s="295"/>
      <c r="AP188" s="295"/>
      <c r="AQ188" s="295"/>
      <c r="AR188" s="295"/>
      <c r="AS188" s="295"/>
      <c r="AT188" s="295"/>
      <c r="AU188" s="295"/>
      <c r="AV188" s="295"/>
      <c r="AW188" s="295"/>
      <c r="AX188" s="295"/>
      <c r="AY188" s="295"/>
      <c r="AZ188" s="295"/>
      <c r="BA188" s="295"/>
      <c r="BB188" s="295"/>
      <c r="BC188" s="295"/>
      <c r="BD188" s="295"/>
      <c r="BE188" s="295"/>
      <c r="BF188" s="295"/>
      <c r="BG188" s="295"/>
      <c r="BH188" s="295"/>
      <c r="BI188" s="295"/>
      <c r="BJ188" s="295"/>
      <c r="BK188" s="295"/>
      <c r="BL188" s="295"/>
      <c r="BM188" s="295"/>
      <c r="BN188" s="295"/>
      <c r="BO188" s="295"/>
      <c r="BP188" s="295"/>
      <c r="BQ188" s="295"/>
      <c r="BR188" s="295"/>
      <c r="BS188" s="295"/>
      <c r="BT188" s="295"/>
      <c r="BU188" s="295"/>
      <c r="BV188" s="295"/>
      <c r="BW188" s="318"/>
      <c r="BX188" s="308" t="s">
        <v>124</v>
      </c>
      <c r="BY188" s="309"/>
      <c r="BZ188" s="309"/>
      <c r="CA188" s="309"/>
      <c r="CB188" s="309"/>
      <c r="CC188" s="309"/>
      <c r="CD188" s="309"/>
      <c r="CE188" s="310"/>
      <c r="CF188" s="311" t="s">
        <v>237</v>
      </c>
      <c r="CG188" s="309"/>
      <c r="CH188" s="309"/>
      <c r="CI188" s="309"/>
      <c r="CJ188" s="309"/>
      <c r="CK188" s="309"/>
      <c r="CL188" s="309"/>
      <c r="CM188" s="309"/>
      <c r="CN188" s="309"/>
      <c r="CO188" s="309"/>
      <c r="CP188" s="309"/>
      <c r="CQ188" s="309"/>
      <c r="CR188" s="310"/>
      <c r="CS188" s="311"/>
      <c r="CT188" s="309"/>
      <c r="CU188" s="309"/>
      <c r="CV188" s="309"/>
      <c r="CW188" s="309"/>
      <c r="CX188" s="309"/>
      <c r="CY188" s="309"/>
      <c r="CZ188" s="309"/>
      <c r="DA188" s="309"/>
      <c r="DB188" s="309"/>
      <c r="DC188" s="309"/>
      <c r="DD188" s="309"/>
      <c r="DE188" s="310"/>
      <c r="DF188" s="299"/>
      <c r="DG188" s="300"/>
      <c r="DH188" s="300"/>
      <c r="DI188" s="300"/>
      <c r="DJ188" s="300"/>
      <c r="DK188" s="300"/>
      <c r="DL188" s="300"/>
      <c r="DM188" s="300"/>
      <c r="DN188" s="300"/>
      <c r="DO188" s="300"/>
      <c r="DP188" s="300"/>
      <c r="DQ188" s="300"/>
      <c r="DR188" s="301"/>
      <c r="DS188" s="299"/>
      <c r="DT188" s="300"/>
      <c r="DU188" s="300"/>
      <c r="DV188" s="300"/>
      <c r="DW188" s="300"/>
      <c r="DX188" s="300"/>
      <c r="DY188" s="300"/>
      <c r="DZ188" s="300"/>
      <c r="EA188" s="300"/>
      <c r="EB188" s="300"/>
      <c r="EC188" s="300"/>
      <c r="ED188" s="300"/>
      <c r="EE188" s="301"/>
      <c r="EF188" s="299"/>
      <c r="EG188" s="300"/>
      <c r="EH188" s="300"/>
      <c r="EI188" s="300"/>
      <c r="EJ188" s="300"/>
      <c r="EK188" s="300"/>
      <c r="EL188" s="300"/>
      <c r="EM188" s="300"/>
      <c r="EN188" s="300"/>
      <c r="EO188" s="300"/>
      <c r="EP188" s="300"/>
      <c r="EQ188" s="300"/>
      <c r="ER188" s="301"/>
      <c r="ES188" s="302"/>
      <c r="ET188" s="303"/>
      <c r="EU188" s="303"/>
      <c r="EV188" s="303"/>
      <c r="EW188" s="303"/>
      <c r="EX188" s="303"/>
      <c r="EY188" s="303"/>
      <c r="EZ188" s="303"/>
      <c r="FA188" s="303"/>
      <c r="FB188" s="303"/>
      <c r="FC188" s="303"/>
      <c r="FD188" s="303"/>
      <c r="FE188" s="304"/>
    </row>
    <row r="189" spans="1:161" ht="11.25" customHeight="1">
      <c r="A189" s="305" t="s">
        <v>239</v>
      </c>
      <c r="B189" s="306"/>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c r="AI189" s="306"/>
      <c r="AJ189" s="306"/>
      <c r="AK189" s="306"/>
      <c r="AL189" s="306"/>
      <c r="AM189" s="306"/>
      <c r="AN189" s="306"/>
      <c r="AO189" s="306"/>
      <c r="AP189" s="306"/>
      <c r="AQ189" s="306"/>
      <c r="AR189" s="306"/>
      <c r="AS189" s="306"/>
      <c r="AT189" s="306"/>
      <c r="AU189" s="306"/>
      <c r="AV189" s="306"/>
      <c r="AW189" s="306"/>
      <c r="AX189" s="306"/>
      <c r="AY189" s="306"/>
      <c r="AZ189" s="306"/>
      <c r="BA189" s="306"/>
      <c r="BB189" s="306"/>
      <c r="BC189" s="306"/>
      <c r="BD189" s="306"/>
      <c r="BE189" s="306"/>
      <c r="BF189" s="306"/>
      <c r="BG189" s="306"/>
      <c r="BH189" s="306"/>
      <c r="BI189" s="306"/>
      <c r="BJ189" s="306"/>
      <c r="BK189" s="306"/>
      <c r="BL189" s="306"/>
      <c r="BM189" s="306"/>
      <c r="BN189" s="306"/>
      <c r="BO189" s="306"/>
      <c r="BP189" s="306"/>
      <c r="BQ189" s="306"/>
      <c r="BR189" s="306"/>
      <c r="BS189" s="306"/>
      <c r="BT189" s="306"/>
      <c r="BU189" s="306"/>
      <c r="BV189" s="306"/>
      <c r="BW189" s="307"/>
      <c r="BX189" s="308" t="s">
        <v>240</v>
      </c>
      <c r="BY189" s="309"/>
      <c r="BZ189" s="309"/>
      <c r="CA189" s="309"/>
      <c r="CB189" s="309"/>
      <c r="CC189" s="309"/>
      <c r="CD189" s="309"/>
      <c r="CE189" s="310"/>
      <c r="CF189" s="311" t="s">
        <v>241</v>
      </c>
      <c r="CG189" s="309"/>
      <c r="CH189" s="309"/>
      <c r="CI189" s="309"/>
      <c r="CJ189" s="309"/>
      <c r="CK189" s="309"/>
      <c r="CL189" s="309"/>
      <c r="CM189" s="309"/>
      <c r="CN189" s="309"/>
      <c r="CO189" s="309"/>
      <c r="CP189" s="309"/>
      <c r="CQ189" s="309"/>
      <c r="CR189" s="310"/>
      <c r="CS189" s="388" t="s">
        <v>322</v>
      </c>
      <c r="CT189" s="389"/>
      <c r="CU189" s="389"/>
      <c r="CV189" s="389"/>
      <c r="CW189" s="389"/>
      <c r="CX189" s="389"/>
      <c r="CY189" s="389"/>
      <c r="CZ189" s="389"/>
      <c r="DA189" s="389"/>
      <c r="DB189" s="389"/>
      <c r="DC189" s="389"/>
      <c r="DD189" s="389"/>
      <c r="DE189" s="390"/>
      <c r="DF189" s="315">
        <f>SUM(DF190:DR192)</f>
        <v>2038438.74</v>
      </c>
      <c r="DG189" s="316"/>
      <c r="DH189" s="316"/>
      <c r="DI189" s="316"/>
      <c r="DJ189" s="316"/>
      <c r="DK189" s="316"/>
      <c r="DL189" s="316"/>
      <c r="DM189" s="316"/>
      <c r="DN189" s="316"/>
      <c r="DO189" s="316"/>
      <c r="DP189" s="316"/>
      <c r="DQ189" s="316"/>
      <c r="DR189" s="317"/>
      <c r="DS189" s="315">
        <f>SUM(DS190:EE192)</f>
        <v>2104815.74</v>
      </c>
      <c r="DT189" s="316"/>
      <c r="DU189" s="316"/>
      <c r="DV189" s="316"/>
      <c r="DW189" s="316"/>
      <c r="DX189" s="316"/>
      <c r="DY189" s="316"/>
      <c r="DZ189" s="316"/>
      <c r="EA189" s="316"/>
      <c r="EB189" s="316"/>
      <c r="EC189" s="316"/>
      <c r="ED189" s="316"/>
      <c r="EE189" s="317"/>
      <c r="EF189" s="315">
        <f>SUM(EF190:ER192)</f>
        <v>2157666.74</v>
      </c>
      <c r="EG189" s="316"/>
      <c r="EH189" s="316"/>
      <c r="EI189" s="316"/>
      <c r="EJ189" s="316"/>
      <c r="EK189" s="316"/>
      <c r="EL189" s="316"/>
      <c r="EM189" s="316"/>
      <c r="EN189" s="316"/>
      <c r="EO189" s="316"/>
      <c r="EP189" s="316"/>
      <c r="EQ189" s="316"/>
      <c r="ER189" s="317"/>
      <c r="ES189" s="302"/>
      <c r="ET189" s="303"/>
      <c r="EU189" s="303"/>
      <c r="EV189" s="303"/>
      <c r="EW189" s="303"/>
      <c r="EX189" s="303"/>
      <c r="EY189" s="303"/>
      <c r="EZ189" s="303"/>
      <c r="FA189" s="303"/>
      <c r="FB189" s="303"/>
      <c r="FC189" s="303"/>
      <c r="FD189" s="303"/>
      <c r="FE189" s="304"/>
    </row>
    <row r="190" spans="1:161" ht="11.25" customHeight="1">
      <c r="A190" s="305"/>
      <c r="B190" s="306"/>
      <c r="C190" s="306"/>
      <c r="D190" s="306"/>
      <c r="E190" s="306"/>
      <c r="F190" s="306"/>
      <c r="G190" s="306"/>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6"/>
      <c r="AY190" s="306"/>
      <c r="AZ190" s="306"/>
      <c r="BA190" s="306"/>
      <c r="BB190" s="306"/>
      <c r="BC190" s="306"/>
      <c r="BD190" s="306"/>
      <c r="BE190" s="306"/>
      <c r="BF190" s="306"/>
      <c r="BG190" s="306"/>
      <c r="BH190" s="306"/>
      <c r="BI190" s="306"/>
      <c r="BJ190" s="306"/>
      <c r="BK190" s="306"/>
      <c r="BL190" s="306"/>
      <c r="BM190" s="306"/>
      <c r="BN190" s="306"/>
      <c r="BO190" s="306"/>
      <c r="BP190" s="306"/>
      <c r="BQ190" s="306"/>
      <c r="BR190" s="306"/>
      <c r="BS190" s="306"/>
      <c r="BT190" s="306"/>
      <c r="BU190" s="306"/>
      <c r="BV190" s="306"/>
      <c r="BW190" s="307"/>
      <c r="BX190" s="308"/>
      <c r="BY190" s="309"/>
      <c r="BZ190" s="309"/>
      <c r="CA190" s="309"/>
      <c r="CB190" s="309"/>
      <c r="CC190" s="309"/>
      <c r="CD190" s="309"/>
      <c r="CE190" s="310"/>
      <c r="CF190" s="311"/>
      <c r="CG190" s="309"/>
      <c r="CH190" s="309"/>
      <c r="CI190" s="309"/>
      <c r="CJ190" s="309"/>
      <c r="CK190" s="309"/>
      <c r="CL190" s="309"/>
      <c r="CM190" s="309"/>
      <c r="CN190" s="309"/>
      <c r="CO190" s="309"/>
      <c r="CP190" s="309"/>
      <c r="CQ190" s="309"/>
      <c r="CR190" s="310"/>
      <c r="CS190" s="311" t="s">
        <v>303</v>
      </c>
      <c r="CT190" s="309"/>
      <c r="CU190" s="309"/>
      <c r="CV190" s="309"/>
      <c r="CW190" s="309"/>
      <c r="CX190" s="309"/>
      <c r="CY190" s="309"/>
      <c r="CZ190" s="309"/>
      <c r="DA190" s="309"/>
      <c r="DB190" s="309"/>
      <c r="DC190" s="309"/>
      <c r="DD190" s="309"/>
      <c r="DE190" s="310"/>
      <c r="DF190" s="291">
        <v>8244.74</v>
      </c>
      <c r="DG190" s="292"/>
      <c r="DH190" s="292"/>
      <c r="DI190" s="292"/>
      <c r="DJ190" s="292"/>
      <c r="DK190" s="292"/>
      <c r="DL190" s="292"/>
      <c r="DM190" s="292"/>
      <c r="DN190" s="292"/>
      <c r="DO190" s="292"/>
      <c r="DP190" s="292"/>
      <c r="DQ190" s="292"/>
      <c r="DR190" s="293"/>
      <c r="DS190" s="291">
        <v>8244.74</v>
      </c>
      <c r="DT190" s="292"/>
      <c r="DU190" s="292"/>
      <c r="DV190" s="292"/>
      <c r="DW190" s="292"/>
      <c r="DX190" s="292"/>
      <c r="DY190" s="292"/>
      <c r="DZ190" s="292"/>
      <c r="EA190" s="292"/>
      <c r="EB190" s="292"/>
      <c r="EC190" s="292"/>
      <c r="ED190" s="292"/>
      <c r="EE190" s="293"/>
      <c r="EF190" s="291">
        <v>8244.74</v>
      </c>
      <c r="EG190" s="292"/>
      <c r="EH190" s="292"/>
      <c r="EI190" s="292"/>
      <c r="EJ190" s="292"/>
      <c r="EK190" s="292"/>
      <c r="EL190" s="292"/>
      <c r="EM190" s="292"/>
      <c r="EN190" s="292"/>
      <c r="EO190" s="292"/>
      <c r="EP190" s="292"/>
      <c r="EQ190" s="292"/>
      <c r="ER190" s="293"/>
      <c r="ES190" s="302"/>
      <c r="ET190" s="303"/>
      <c r="EU190" s="303"/>
      <c r="EV190" s="303"/>
      <c r="EW190" s="303"/>
      <c r="EX190" s="303"/>
      <c r="EY190" s="303"/>
      <c r="EZ190" s="303"/>
      <c r="FA190" s="303"/>
      <c r="FB190" s="303"/>
      <c r="FC190" s="303"/>
      <c r="FD190" s="303"/>
      <c r="FE190" s="304"/>
    </row>
    <row r="191" spans="1:161" ht="11.25" customHeight="1">
      <c r="A191" s="305"/>
      <c r="B191" s="306"/>
      <c r="C191" s="306"/>
      <c r="D191" s="306"/>
      <c r="E191" s="306"/>
      <c r="F191" s="306"/>
      <c r="G191" s="30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6"/>
      <c r="AY191" s="306"/>
      <c r="AZ191" s="306"/>
      <c r="BA191" s="306"/>
      <c r="BB191" s="306"/>
      <c r="BC191" s="306"/>
      <c r="BD191" s="306"/>
      <c r="BE191" s="306"/>
      <c r="BF191" s="306"/>
      <c r="BG191" s="306"/>
      <c r="BH191" s="306"/>
      <c r="BI191" s="306"/>
      <c r="BJ191" s="306"/>
      <c r="BK191" s="306"/>
      <c r="BL191" s="306"/>
      <c r="BM191" s="306"/>
      <c r="BN191" s="306"/>
      <c r="BO191" s="306"/>
      <c r="BP191" s="306"/>
      <c r="BQ191" s="306"/>
      <c r="BR191" s="306"/>
      <c r="BS191" s="306"/>
      <c r="BT191" s="306"/>
      <c r="BU191" s="306"/>
      <c r="BV191" s="306"/>
      <c r="BW191" s="307"/>
      <c r="BX191" s="308"/>
      <c r="BY191" s="309"/>
      <c r="BZ191" s="309"/>
      <c r="CA191" s="309"/>
      <c r="CB191" s="309"/>
      <c r="CC191" s="309"/>
      <c r="CD191" s="309"/>
      <c r="CE191" s="310"/>
      <c r="CF191" s="311"/>
      <c r="CG191" s="309"/>
      <c r="CH191" s="309"/>
      <c r="CI191" s="309"/>
      <c r="CJ191" s="309"/>
      <c r="CK191" s="309"/>
      <c r="CL191" s="309"/>
      <c r="CM191" s="309"/>
      <c r="CN191" s="309"/>
      <c r="CO191" s="309"/>
      <c r="CP191" s="309"/>
      <c r="CQ191" s="309"/>
      <c r="CR191" s="310"/>
      <c r="CS191" s="311" t="s">
        <v>463</v>
      </c>
      <c r="CT191" s="309"/>
      <c r="CU191" s="309"/>
      <c r="CV191" s="309"/>
      <c r="CW191" s="309"/>
      <c r="CX191" s="309"/>
      <c r="CY191" s="309"/>
      <c r="CZ191" s="309"/>
      <c r="DA191" s="309"/>
      <c r="DB191" s="309"/>
      <c r="DC191" s="309"/>
      <c r="DD191" s="309"/>
      <c r="DE191" s="310"/>
      <c r="DF191" s="299">
        <v>2030194</v>
      </c>
      <c r="DG191" s="300"/>
      <c r="DH191" s="300"/>
      <c r="DI191" s="300"/>
      <c r="DJ191" s="300"/>
      <c r="DK191" s="300"/>
      <c r="DL191" s="300"/>
      <c r="DM191" s="300"/>
      <c r="DN191" s="300"/>
      <c r="DO191" s="300"/>
      <c r="DP191" s="300"/>
      <c r="DQ191" s="300"/>
      <c r="DR191" s="301"/>
      <c r="DS191" s="299">
        <v>2096571</v>
      </c>
      <c r="DT191" s="300"/>
      <c r="DU191" s="300"/>
      <c r="DV191" s="300"/>
      <c r="DW191" s="300"/>
      <c r="DX191" s="300"/>
      <c r="DY191" s="300"/>
      <c r="DZ191" s="300"/>
      <c r="EA191" s="300"/>
      <c r="EB191" s="300"/>
      <c r="EC191" s="300"/>
      <c r="ED191" s="300"/>
      <c r="EE191" s="301"/>
      <c r="EF191" s="299">
        <v>2149422</v>
      </c>
      <c r="EG191" s="300"/>
      <c r="EH191" s="300"/>
      <c r="EI191" s="300"/>
      <c r="EJ191" s="300"/>
      <c r="EK191" s="300"/>
      <c r="EL191" s="300"/>
      <c r="EM191" s="300"/>
      <c r="EN191" s="300"/>
      <c r="EO191" s="300"/>
      <c r="EP191" s="300"/>
      <c r="EQ191" s="300"/>
      <c r="ER191" s="301"/>
      <c r="ES191" s="302"/>
      <c r="ET191" s="303"/>
      <c r="EU191" s="303"/>
      <c r="EV191" s="303"/>
      <c r="EW191" s="303"/>
      <c r="EX191" s="303"/>
      <c r="EY191" s="303"/>
      <c r="EZ191" s="303"/>
      <c r="FA191" s="303"/>
      <c r="FB191" s="303"/>
      <c r="FC191" s="303"/>
      <c r="FD191" s="303"/>
      <c r="FE191" s="304"/>
    </row>
    <row r="192" spans="1:161" ht="11.25" customHeight="1">
      <c r="A192" s="305"/>
      <c r="B192" s="306"/>
      <c r="C192" s="306"/>
      <c r="D192" s="306"/>
      <c r="E192" s="306"/>
      <c r="F192" s="306"/>
      <c r="G192" s="306"/>
      <c r="H192" s="306"/>
      <c r="I192" s="306"/>
      <c r="J192" s="306"/>
      <c r="K192" s="306"/>
      <c r="L192" s="306"/>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c r="AI192" s="306"/>
      <c r="AJ192" s="306"/>
      <c r="AK192" s="306"/>
      <c r="AL192" s="306"/>
      <c r="AM192" s="306"/>
      <c r="AN192" s="306"/>
      <c r="AO192" s="306"/>
      <c r="AP192" s="306"/>
      <c r="AQ192" s="306"/>
      <c r="AR192" s="306"/>
      <c r="AS192" s="306"/>
      <c r="AT192" s="306"/>
      <c r="AU192" s="306"/>
      <c r="AV192" s="306"/>
      <c r="AW192" s="306"/>
      <c r="AX192" s="306"/>
      <c r="AY192" s="306"/>
      <c r="AZ192" s="306"/>
      <c r="BA192" s="306"/>
      <c r="BB192" s="306"/>
      <c r="BC192" s="306"/>
      <c r="BD192" s="306"/>
      <c r="BE192" s="306"/>
      <c r="BF192" s="306"/>
      <c r="BG192" s="306"/>
      <c r="BH192" s="306"/>
      <c r="BI192" s="306"/>
      <c r="BJ192" s="306"/>
      <c r="BK192" s="306"/>
      <c r="BL192" s="306"/>
      <c r="BM192" s="306"/>
      <c r="BN192" s="306"/>
      <c r="BO192" s="306"/>
      <c r="BP192" s="306"/>
      <c r="BQ192" s="306"/>
      <c r="BR192" s="306"/>
      <c r="BS192" s="306"/>
      <c r="BT192" s="306"/>
      <c r="BU192" s="306"/>
      <c r="BV192" s="306"/>
      <c r="BW192" s="307"/>
      <c r="BX192" s="308"/>
      <c r="BY192" s="309"/>
      <c r="BZ192" s="309"/>
      <c r="CA192" s="309"/>
      <c r="CB192" s="309"/>
      <c r="CC192" s="309"/>
      <c r="CD192" s="309"/>
      <c r="CE192" s="310"/>
      <c r="CF192" s="311"/>
      <c r="CG192" s="309"/>
      <c r="CH192" s="309"/>
      <c r="CI192" s="309"/>
      <c r="CJ192" s="309"/>
      <c r="CK192" s="309"/>
      <c r="CL192" s="309"/>
      <c r="CM192" s="309"/>
      <c r="CN192" s="309"/>
      <c r="CO192" s="309"/>
      <c r="CP192" s="309"/>
      <c r="CQ192" s="309"/>
      <c r="CR192" s="310"/>
      <c r="CS192" s="311"/>
      <c r="CT192" s="309"/>
      <c r="CU192" s="309"/>
      <c r="CV192" s="309"/>
      <c r="CW192" s="309"/>
      <c r="CX192" s="309"/>
      <c r="CY192" s="309"/>
      <c r="CZ192" s="309"/>
      <c r="DA192" s="309"/>
      <c r="DB192" s="309"/>
      <c r="DC192" s="309"/>
      <c r="DD192" s="309"/>
      <c r="DE192" s="310"/>
      <c r="DF192" s="299"/>
      <c r="DG192" s="300"/>
      <c r="DH192" s="300"/>
      <c r="DI192" s="300"/>
      <c r="DJ192" s="300"/>
      <c r="DK192" s="300"/>
      <c r="DL192" s="300"/>
      <c r="DM192" s="300"/>
      <c r="DN192" s="300"/>
      <c r="DO192" s="300"/>
      <c r="DP192" s="300"/>
      <c r="DQ192" s="300"/>
      <c r="DR192" s="301"/>
      <c r="DS192" s="299"/>
      <c r="DT192" s="300"/>
      <c r="DU192" s="300"/>
      <c r="DV192" s="300"/>
      <c r="DW192" s="300"/>
      <c r="DX192" s="300"/>
      <c r="DY192" s="300"/>
      <c r="DZ192" s="300"/>
      <c r="EA192" s="300"/>
      <c r="EB192" s="300"/>
      <c r="EC192" s="300"/>
      <c r="ED192" s="300"/>
      <c r="EE192" s="301"/>
      <c r="EF192" s="299"/>
      <c r="EG192" s="300"/>
      <c r="EH192" s="300"/>
      <c r="EI192" s="300"/>
      <c r="EJ192" s="300"/>
      <c r="EK192" s="300"/>
      <c r="EL192" s="300"/>
      <c r="EM192" s="300"/>
      <c r="EN192" s="300"/>
      <c r="EO192" s="300"/>
      <c r="EP192" s="300"/>
      <c r="EQ192" s="300"/>
      <c r="ER192" s="301"/>
      <c r="ES192" s="302"/>
      <c r="ET192" s="303"/>
      <c r="EU192" s="303"/>
      <c r="EV192" s="303"/>
      <c r="EW192" s="303"/>
      <c r="EX192" s="303"/>
      <c r="EY192" s="303"/>
      <c r="EZ192" s="303"/>
      <c r="FA192" s="303"/>
      <c r="FB192" s="303"/>
      <c r="FC192" s="303"/>
      <c r="FD192" s="303"/>
      <c r="FE192" s="304"/>
    </row>
    <row r="193" spans="1:161" ht="11.25" customHeight="1">
      <c r="A193" s="360" t="s">
        <v>123</v>
      </c>
      <c r="B193" s="361"/>
      <c r="C193" s="361"/>
      <c r="D193" s="361"/>
      <c r="E193" s="361"/>
      <c r="F193" s="361"/>
      <c r="G193" s="361"/>
      <c r="H193" s="361"/>
      <c r="I193" s="361"/>
      <c r="J193" s="361"/>
      <c r="K193" s="361"/>
      <c r="L193" s="361"/>
      <c r="M193" s="361"/>
      <c r="N193" s="361"/>
      <c r="O193" s="361"/>
      <c r="P193" s="361"/>
      <c r="Q193" s="361"/>
      <c r="R193" s="361"/>
      <c r="S193" s="361"/>
      <c r="T193" s="361"/>
      <c r="U193" s="361"/>
      <c r="V193" s="361"/>
      <c r="W193" s="361"/>
      <c r="X193" s="361"/>
      <c r="Y193" s="361"/>
      <c r="Z193" s="361"/>
      <c r="AA193" s="361"/>
      <c r="AB193" s="361"/>
      <c r="AC193" s="361"/>
      <c r="AD193" s="361"/>
      <c r="AE193" s="361"/>
      <c r="AF193" s="361"/>
      <c r="AG193" s="361"/>
      <c r="AH193" s="361"/>
      <c r="AI193" s="361"/>
      <c r="AJ193" s="361"/>
      <c r="AK193" s="361"/>
      <c r="AL193" s="361"/>
      <c r="AM193" s="361"/>
      <c r="AN193" s="361"/>
      <c r="AO193" s="361"/>
      <c r="AP193" s="361"/>
      <c r="AQ193" s="361"/>
      <c r="AR193" s="361"/>
      <c r="AS193" s="361"/>
      <c r="AT193" s="361"/>
      <c r="AU193" s="361"/>
      <c r="AV193" s="361"/>
      <c r="AW193" s="361"/>
      <c r="AX193" s="361"/>
      <c r="AY193" s="361"/>
      <c r="AZ193" s="361"/>
      <c r="BA193" s="361"/>
      <c r="BB193" s="361"/>
      <c r="BC193" s="361"/>
      <c r="BD193" s="361"/>
      <c r="BE193" s="361"/>
      <c r="BF193" s="361"/>
      <c r="BG193" s="361"/>
      <c r="BH193" s="361"/>
      <c r="BI193" s="361"/>
      <c r="BJ193" s="361"/>
      <c r="BK193" s="361"/>
      <c r="BL193" s="361"/>
      <c r="BM193" s="361"/>
      <c r="BN193" s="361"/>
      <c r="BO193" s="361"/>
      <c r="BP193" s="361"/>
      <c r="BQ193" s="361"/>
      <c r="BR193" s="361"/>
      <c r="BS193" s="361"/>
      <c r="BT193" s="361"/>
      <c r="BU193" s="361"/>
      <c r="BV193" s="361"/>
      <c r="BW193" s="361"/>
      <c r="BX193" s="362" t="s">
        <v>242</v>
      </c>
      <c r="BY193" s="350"/>
      <c r="BZ193" s="350"/>
      <c r="CA193" s="350"/>
      <c r="CB193" s="350"/>
      <c r="CC193" s="350"/>
      <c r="CD193" s="350"/>
      <c r="CE193" s="351"/>
      <c r="CF193" s="349" t="s">
        <v>125</v>
      </c>
      <c r="CG193" s="350"/>
      <c r="CH193" s="350"/>
      <c r="CI193" s="350"/>
      <c r="CJ193" s="350"/>
      <c r="CK193" s="350"/>
      <c r="CL193" s="350"/>
      <c r="CM193" s="350"/>
      <c r="CN193" s="350"/>
      <c r="CO193" s="350"/>
      <c r="CP193" s="350"/>
      <c r="CQ193" s="350"/>
      <c r="CR193" s="351"/>
      <c r="CS193" s="349"/>
      <c r="CT193" s="350"/>
      <c r="CU193" s="350"/>
      <c r="CV193" s="350"/>
      <c r="CW193" s="350"/>
      <c r="CX193" s="350"/>
      <c r="CY193" s="350"/>
      <c r="CZ193" s="350"/>
      <c r="DA193" s="350"/>
      <c r="DB193" s="350"/>
      <c r="DC193" s="350"/>
      <c r="DD193" s="350"/>
      <c r="DE193" s="351"/>
      <c r="DF193" s="352">
        <f>DF194+DF195</f>
        <v>0</v>
      </c>
      <c r="DG193" s="353"/>
      <c r="DH193" s="353"/>
      <c r="DI193" s="353"/>
      <c r="DJ193" s="353"/>
      <c r="DK193" s="353"/>
      <c r="DL193" s="353"/>
      <c r="DM193" s="353"/>
      <c r="DN193" s="353"/>
      <c r="DO193" s="353"/>
      <c r="DP193" s="353"/>
      <c r="DQ193" s="353"/>
      <c r="DR193" s="354"/>
      <c r="DS193" s="352">
        <f>DS194+DS195</f>
        <v>0</v>
      </c>
      <c r="DT193" s="353"/>
      <c r="DU193" s="353"/>
      <c r="DV193" s="353"/>
      <c r="DW193" s="353"/>
      <c r="DX193" s="353"/>
      <c r="DY193" s="353"/>
      <c r="DZ193" s="353"/>
      <c r="EA193" s="353"/>
      <c r="EB193" s="353"/>
      <c r="EC193" s="353"/>
      <c r="ED193" s="353"/>
      <c r="EE193" s="354"/>
      <c r="EF193" s="352">
        <f>EF194+EF195</f>
        <v>0</v>
      </c>
      <c r="EG193" s="353"/>
      <c r="EH193" s="353"/>
      <c r="EI193" s="353"/>
      <c r="EJ193" s="353"/>
      <c r="EK193" s="353"/>
      <c r="EL193" s="353"/>
      <c r="EM193" s="353"/>
      <c r="EN193" s="353"/>
      <c r="EO193" s="353"/>
      <c r="EP193" s="353"/>
      <c r="EQ193" s="353"/>
      <c r="ER193" s="354"/>
      <c r="ES193" s="355"/>
      <c r="ET193" s="356"/>
      <c r="EU193" s="356"/>
      <c r="EV193" s="356"/>
      <c r="EW193" s="356"/>
      <c r="EX193" s="356"/>
      <c r="EY193" s="356"/>
      <c r="EZ193" s="356"/>
      <c r="FA193" s="356"/>
      <c r="FB193" s="356"/>
      <c r="FC193" s="356"/>
      <c r="FD193" s="356"/>
      <c r="FE193" s="357"/>
    </row>
    <row r="194" spans="1:161" ht="24.75" customHeight="1">
      <c r="A194" s="358" t="s">
        <v>279</v>
      </c>
      <c r="B194" s="359"/>
      <c r="C194" s="359"/>
      <c r="D194" s="359"/>
      <c r="E194" s="359"/>
      <c r="F194" s="359"/>
      <c r="G194" s="359"/>
      <c r="H194" s="359"/>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59"/>
      <c r="AO194" s="359"/>
      <c r="AP194" s="359"/>
      <c r="AQ194" s="359"/>
      <c r="AR194" s="359"/>
      <c r="AS194" s="359"/>
      <c r="AT194" s="359"/>
      <c r="AU194" s="359"/>
      <c r="AV194" s="359"/>
      <c r="AW194" s="359"/>
      <c r="AX194" s="359"/>
      <c r="AY194" s="359"/>
      <c r="AZ194" s="359"/>
      <c r="BA194" s="359"/>
      <c r="BB194" s="359"/>
      <c r="BC194" s="359"/>
      <c r="BD194" s="359"/>
      <c r="BE194" s="359"/>
      <c r="BF194" s="359"/>
      <c r="BG194" s="359"/>
      <c r="BH194" s="359"/>
      <c r="BI194" s="359"/>
      <c r="BJ194" s="359"/>
      <c r="BK194" s="359"/>
      <c r="BL194" s="359"/>
      <c r="BM194" s="359"/>
      <c r="BN194" s="359"/>
      <c r="BO194" s="359"/>
      <c r="BP194" s="359"/>
      <c r="BQ194" s="359"/>
      <c r="BR194" s="359"/>
      <c r="BS194" s="359"/>
      <c r="BT194" s="359"/>
      <c r="BU194" s="359"/>
      <c r="BV194" s="359"/>
      <c r="BW194" s="359"/>
      <c r="BX194" s="288" t="s">
        <v>243</v>
      </c>
      <c r="BY194" s="289"/>
      <c r="BZ194" s="289"/>
      <c r="CA194" s="289"/>
      <c r="CB194" s="289"/>
      <c r="CC194" s="289"/>
      <c r="CD194" s="289"/>
      <c r="CE194" s="297"/>
      <c r="CF194" s="298" t="s">
        <v>126</v>
      </c>
      <c r="CG194" s="289"/>
      <c r="CH194" s="289"/>
      <c r="CI194" s="289"/>
      <c r="CJ194" s="289"/>
      <c r="CK194" s="289"/>
      <c r="CL194" s="289"/>
      <c r="CM194" s="289"/>
      <c r="CN194" s="289"/>
      <c r="CO194" s="289"/>
      <c r="CP194" s="289"/>
      <c r="CQ194" s="289"/>
      <c r="CR194" s="297"/>
      <c r="CS194" s="298"/>
      <c r="CT194" s="289"/>
      <c r="CU194" s="289"/>
      <c r="CV194" s="289"/>
      <c r="CW194" s="289"/>
      <c r="CX194" s="289"/>
      <c r="CY194" s="289"/>
      <c r="CZ194" s="289"/>
      <c r="DA194" s="289"/>
      <c r="DB194" s="289"/>
      <c r="DC194" s="289"/>
      <c r="DD194" s="289"/>
      <c r="DE194" s="297"/>
      <c r="DF194" s="291"/>
      <c r="DG194" s="292"/>
      <c r="DH194" s="292"/>
      <c r="DI194" s="292"/>
      <c r="DJ194" s="292"/>
      <c r="DK194" s="292"/>
      <c r="DL194" s="292"/>
      <c r="DM194" s="292"/>
      <c r="DN194" s="292"/>
      <c r="DO194" s="292"/>
      <c r="DP194" s="292"/>
      <c r="DQ194" s="292"/>
      <c r="DR194" s="293"/>
      <c r="DS194" s="291"/>
      <c r="DT194" s="292"/>
      <c r="DU194" s="292"/>
      <c r="DV194" s="292"/>
      <c r="DW194" s="292"/>
      <c r="DX194" s="292"/>
      <c r="DY194" s="292"/>
      <c r="DZ194" s="292"/>
      <c r="EA194" s="292"/>
      <c r="EB194" s="292"/>
      <c r="EC194" s="292"/>
      <c r="ED194" s="292"/>
      <c r="EE194" s="293"/>
      <c r="EF194" s="291"/>
      <c r="EG194" s="292"/>
      <c r="EH194" s="292"/>
      <c r="EI194" s="292"/>
      <c r="EJ194" s="292"/>
      <c r="EK194" s="292"/>
      <c r="EL194" s="292"/>
      <c r="EM194" s="292"/>
      <c r="EN194" s="292"/>
      <c r="EO194" s="292"/>
      <c r="EP194" s="292"/>
      <c r="EQ194" s="292"/>
      <c r="ER194" s="293"/>
      <c r="ES194" s="294"/>
      <c r="ET194" s="257"/>
      <c r="EU194" s="257"/>
      <c r="EV194" s="257"/>
      <c r="EW194" s="257"/>
      <c r="EX194" s="257"/>
      <c r="EY194" s="257"/>
      <c r="EZ194" s="257"/>
      <c r="FA194" s="257"/>
      <c r="FB194" s="257"/>
      <c r="FC194" s="257"/>
      <c r="FD194" s="257"/>
      <c r="FE194" s="258"/>
    </row>
    <row r="195" spans="1:161" ht="22.5" customHeight="1">
      <c r="A195" s="358" t="s">
        <v>280</v>
      </c>
      <c r="B195" s="359"/>
      <c r="C195" s="359"/>
      <c r="D195" s="359"/>
      <c r="E195" s="359"/>
      <c r="F195" s="359"/>
      <c r="G195" s="359"/>
      <c r="H195" s="359"/>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59"/>
      <c r="AO195" s="359"/>
      <c r="AP195" s="359"/>
      <c r="AQ195" s="359"/>
      <c r="AR195" s="359"/>
      <c r="AS195" s="359"/>
      <c r="AT195" s="359"/>
      <c r="AU195" s="359"/>
      <c r="AV195" s="359"/>
      <c r="AW195" s="359"/>
      <c r="AX195" s="359"/>
      <c r="AY195" s="359"/>
      <c r="AZ195" s="359"/>
      <c r="BA195" s="359"/>
      <c r="BB195" s="359"/>
      <c r="BC195" s="359"/>
      <c r="BD195" s="359"/>
      <c r="BE195" s="359"/>
      <c r="BF195" s="359"/>
      <c r="BG195" s="359"/>
      <c r="BH195" s="359"/>
      <c r="BI195" s="359"/>
      <c r="BJ195" s="359"/>
      <c r="BK195" s="359"/>
      <c r="BL195" s="359"/>
      <c r="BM195" s="359"/>
      <c r="BN195" s="359"/>
      <c r="BO195" s="359"/>
      <c r="BP195" s="359"/>
      <c r="BQ195" s="359"/>
      <c r="BR195" s="359"/>
      <c r="BS195" s="359"/>
      <c r="BT195" s="359"/>
      <c r="BU195" s="359"/>
      <c r="BV195" s="359"/>
      <c r="BW195" s="359"/>
      <c r="BX195" s="288" t="s">
        <v>244</v>
      </c>
      <c r="BY195" s="289"/>
      <c r="BZ195" s="289"/>
      <c r="CA195" s="289"/>
      <c r="CB195" s="289"/>
      <c r="CC195" s="289"/>
      <c r="CD195" s="289"/>
      <c r="CE195" s="297"/>
      <c r="CF195" s="298" t="s">
        <v>127</v>
      </c>
      <c r="CG195" s="289"/>
      <c r="CH195" s="289"/>
      <c r="CI195" s="289"/>
      <c r="CJ195" s="289"/>
      <c r="CK195" s="289"/>
      <c r="CL195" s="289"/>
      <c r="CM195" s="289"/>
      <c r="CN195" s="289"/>
      <c r="CO195" s="289"/>
      <c r="CP195" s="289"/>
      <c r="CQ195" s="289"/>
      <c r="CR195" s="297"/>
      <c r="CS195" s="298"/>
      <c r="CT195" s="289"/>
      <c r="CU195" s="289"/>
      <c r="CV195" s="289"/>
      <c r="CW195" s="289"/>
      <c r="CX195" s="289"/>
      <c r="CY195" s="289"/>
      <c r="CZ195" s="289"/>
      <c r="DA195" s="289"/>
      <c r="DB195" s="289"/>
      <c r="DC195" s="289"/>
      <c r="DD195" s="289"/>
      <c r="DE195" s="297"/>
      <c r="DF195" s="291"/>
      <c r="DG195" s="292"/>
      <c r="DH195" s="292"/>
      <c r="DI195" s="292"/>
      <c r="DJ195" s="292"/>
      <c r="DK195" s="292"/>
      <c r="DL195" s="292"/>
      <c r="DM195" s="292"/>
      <c r="DN195" s="292"/>
      <c r="DO195" s="292"/>
      <c r="DP195" s="292"/>
      <c r="DQ195" s="292"/>
      <c r="DR195" s="293"/>
      <c r="DS195" s="291"/>
      <c r="DT195" s="292"/>
      <c r="DU195" s="292"/>
      <c r="DV195" s="292"/>
      <c r="DW195" s="292"/>
      <c r="DX195" s="292"/>
      <c r="DY195" s="292"/>
      <c r="DZ195" s="292"/>
      <c r="EA195" s="292"/>
      <c r="EB195" s="292"/>
      <c r="EC195" s="292"/>
      <c r="ED195" s="292"/>
      <c r="EE195" s="293"/>
      <c r="EF195" s="291"/>
      <c r="EG195" s="292"/>
      <c r="EH195" s="292"/>
      <c r="EI195" s="292"/>
      <c r="EJ195" s="292"/>
      <c r="EK195" s="292"/>
      <c r="EL195" s="292"/>
      <c r="EM195" s="292"/>
      <c r="EN195" s="292"/>
      <c r="EO195" s="292"/>
      <c r="EP195" s="292"/>
      <c r="EQ195" s="292"/>
      <c r="ER195" s="293"/>
      <c r="ES195" s="294"/>
      <c r="ET195" s="257"/>
      <c r="EU195" s="257"/>
      <c r="EV195" s="257"/>
      <c r="EW195" s="257"/>
      <c r="EX195" s="257"/>
      <c r="EY195" s="257"/>
      <c r="EZ195" s="257"/>
      <c r="FA195" s="257"/>
      <c r="FB195" s="257"/>
      <c r="FC195" s="257"/>
      <c r="FD195" s="257"/>
      <c r="FE195" s="258"/>
    </row>
    <row r="196" spans="1:161" ht="12.75" customHeight="1">
      <c r="A196" s="344" t="s">
        <v>281</v>
      </c>
      <c r="B196" s="344"/>
      <c r="C196" s="344"/>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c r="AF196" s="344"/>
      <c r="AG196" s="344"/>
      <c r="AH196" s="344"/>
      <c r="AI196" s="344"/>
      <c r="AJ196" s="344"/>
      <c r="AK196" s="344"/>
      <c r="AL196" s="344"/>
      <c r="AM196" s="344"/>
      <c r="AN196" s="344"/>
      <c r="AO196" s="344"/>
      <c r="AP196" s="344"/>
      <c r="AQ196" s="344"/>
      <c r="AR196" s="344"/>
      <c r="AS196" s="344"/>
      <c r="AT196" s="344"/>
      <c r="AU196" s="344"/>
      <c r="AV196" s="344"/>
      <c r="AW196" s="344"/>
      <c r="AX196" s="344"/>
      <c r="AY196" s="344"/>
      <c r="AZ196" s="344"/>
      <c r="BA196" s="344"/>
      <c r="BB196" s="344"/>
      <c r="BC196" s="344"/>
      <c r="BD196" s="344"/>
      <c r="BE196" s="344"/>
      <c r="BF196" s="344"/>
      <c r="BG196" s="344"/>
      <c r="BH196" s="344"/>
      <c r="BI196" s="344"/>
      <c r="BJ196" s="344"/>
      <c r="BK196" s="344"/>
      <c r="BL196" s="344"/>
      <c r="BM196" s="344"/>
      <c r="BN196" s="344"/>
      <c r="BO196" s="344"/>
      <c r="BP196" s="344"/>
      <c r="BQ196" s="344"/>
      <c r="BR196" s="344"/>
      <c r="BS196" s="344"/>
      <c r="BT196" s="344"/>
      <c r="BU196" s="344"/>
      <c r="BV196" s="344"/>
      <c r="BW196" s="344"/>
      <c r="BX196" s="345" t="s">
        <v>128</v>
      </c>
      <c r="BY196" s="346"/>
      <c r="BZ196" s="346"/>
      <c r="CA196" s="346"/>
      <c r="CB196" s="346"/>
      <c r="CC196" s="346"/>
      <c r="CD196" s="346"/>
      <c r="CE196" s="347"/>
      <c r="CF196" s="348" t="s">
        <v>129</v>
      </c>
      <c r="CG196" s="346"/>
      <c r="CH196" s="346"/>
      <c r="CI196" s="346"/>
      <c r="CJ196" s="346"/>
      <c r="CK196" s="346"/>
      <c r="CL196" s="346"/>
      <c r="CM196" s="346"/>
      <c r="CN196" s="346"/>
      <c r="CO196" s="346"/>
      <c r="CP196" s="346"/>
      <c r="CQ196" s="346"/>
      <c r="CR196" s="347"/>
      <c r="CS196" s="349"/>
      <c r="CT196" s="350"/>
      <c r="CU196" s="350"/>
      <c r="CV196" s="350"/>
      <c r="CW196" s="350"/>
      <c r="CX196" s="350"/>
      <c r="CY196" s="350"/>
      <c r="CZ196" s="350"/>
      <c r="DA196" s="350"/>
      <c r="DB196" s="350"/>
      <c r="DC196" s="350"/>
      <c r="DD196" s="350"/>
      <c r="DE196" s="351"/>
      <c r="DF196" s="352">
        <f>DF197+DF198+DF199</f>
        <v>0</v>
      </c>
      <c r="DG196" s="353"/>
      <c r="DH196" s="353"/>
      <c r="DI196" s="353"/>
      <c r="DJ196" s="353"/>
      <c r="DK196" s="353"/>
      <c r="DL196" s="353"/>
      <c r="DM196" s="353"/>
      <c r="DN196" s="353"/>
      <c r="DO196" s="353"/>
      <c r="DP196" s="353"/>
      <c r="DQ196" s="353"/>
      <c r="DR196" s="354"/>
      <c r="DS196" s="352">
        <f>DS197+DS198+DS199</f>
        <v>0</v>
      </c>
      <c r="DT196" s="353"/>
      <c r="DU196" s="353"/>
      <c r="DV196" s="353"/>
      <c r="DW196" s="353"/>
      <c r="DX196" s="353"/>
      <c r="DY196" s="353"/>
      <c r="DZ196" s="353"/>
      <c r="EA196" s="353"/>
      <c r="EB196" s="353"/>
      <c r="EC196" s="353"/>
      <c r="ED196" s="353"/>
      <c r="EE196" s="354"/>
      <c r="EF196" s="352">
        <f>EF197+EF198+EF199</f>
        <v>0</v>
      </c>
      <c r="EG196" s="353"/>
      <c r="EH196" s="353"/>
      <c r="EI196" s="353"/>
      <c r="EJ196" s="353"/>
      <c r="EK196" s="353"/>
      <c r="EL196" s="353"/>
      <c r="EM196" s="353"/>
      <c r="EN196" s="353"/>
      <c r="EO196" s="353"/>
      <c r="EP196" s="353"/>
      <c r="EQ196" s="353"/>
      <c r="ER196" s="354"/>
      <c r="ES196" s="355" t="s">
        <v>41</v>
      </c>
      <c r="ET196" s="356"/>
      <c r="EU196" s="356"/>
      <c r="EV196" s="356"/>
      <c r="EW196" s="356"/>
      <c r="EX196" s="356"/>
      <c r="EY196" s="356"/>
      <c r="EZ196" s="356"/>
      <c r="FA196" s="356"/>
      <c r="FB196" s="356"/>
      <c r="FC196" s="356"/>
      <c r="FD196" s="356"/>
      <c r="FE196" s="357"/>
    </row>
    <row r="197" spans="1:161" ht="22.5" customHeight="1">
      <c r="A197" s="334" t="s">
        <v>282</v>
      </c>
      <c r="B197" s="335"/>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335"/>
      <c r="Z197" s="335"/>
      <c r="AA197" s="335"/>
      <c r="AB197" s="335"/>
      <c r="AC197" s="335"/>
      <c r="AD197" s="335"/>
      <c r="AE197" s="335"/>
      <c r="AF197" s="335"/>
      <c r="AG197" s="335"/>
      <c r="AH197" s="335"/>
      <c r="AI197" s="335"/>
      <c r="AJ197" s="335"/>
      <c r="AK197" s="335"/>
      <c r="AL197" s="335"/>
      <c r="AM197" s="335"/>
      <c r="AN197" s="335"/>
      <c r="AO197" s="335"/>
      <c r="AP197" s="335"/>
      <c r="AQ197" s="335"/>
      <c r="AR197" s="335"/>
      <c r="AS197" s="335"/>
      <c r="AT197" s="335"/>
      <c r="AU197" s="335"/>
      <c r="AV197" s="335"/>
      <c r="AW197" s="335"/>
      <c r="AX197" s="335"/>
      <c r="AY197" s="335"/>
      <c r="AZ197" s="335"/>
      <c r="BA197" s="335"/>
      <c r="BB197" s="335"/>
      <c r="BC197" s="335"/>
      <c r="BD197" s="335"/>
      <c r="BE197" s="335"/>
      <c r="BF197" s="335"/>
      <c r="BG197" s="335"/>
      <c r="BH197" s="335"/>
      <c r="BI197" s="335"/>
      <c r="BJ197" s="335"/>
      <c r="BK197" s="335"/>
      <c r="BL197" s="335"/>
      <c r="BM197" s="335"/>
      <c r="BN197" s="335"/>
      <c r="BO197" s="335"/>
      <c r="BP197" s="335"/>
      <c r="BQ197" s="335"/>
      <c r="BR197" s="335"/>
      <c r="BS197" s="335"/>
      <c r="BT197" s="335"/>
      <c r="BU197" s="335"/>
      <c r="BV197" s="335"/>
      <c r="BW197" s="335"/>
      <c r="BX197" s="288" t="s">
        <v>130</v>
      </c>
      <c r="BY197" s="289"/>
      <c r="BZ197" s="289"/>
      <c r="CA197" s="289"/>
      <c r="CB197" s="289"/>
      <c r="CC197" s="289"/>
      <c r="CD197" s="289"/>
      <c r="CE197" s="297"/>
      <c r="CF197" s="298"/>
      <c r="CG197" s="289"/>
      <c r="CH197" s="289"/>
      <c r="CI197" s="289"/>
      <c r="CJ197" s="289"/>
      <c r="CK197" s="289"/>
      <c r="CL197" s="289"/>
      <c r="CM197" s="289"/>
      <c r="CN197" s="289"/>
      <c r="CO197" s="289"/>
      <c r="CP197" s="289"/>
      <c r="CQ197" s="289"/>
      <c r="CR197" s="297"/>
      <c r="CS197" s="298"/>
      <c r="CT197" s="289"/>
      <c r="CU197" s="289"/>
      <c r="CV197" s="289"/>
      <c r="CW197" s="289"/>
      <c r="CX197" s="289"/>
      <c r="CY197" s="289"/>
      <c r="CZ197" s="289"/>
      <c r="DA197" s="289"/>
      <c r="DB197" s="289"/>
      <c r="DC197" s="289"/>
      <c r="DD197" s="289"/>
      <c r="DE197" s="297"/>
      <c r="DF197" s="291"/>
      <c r="DG197" s="292"/>
      <c r="DH197" s="292"/>
      <c r="DI197" s="292"/>
      <c r="DJ197" s="292"/>
      <c r="DK197" s="292"/>
      <c r="DL197" s="292"/>
      <c r="DM197" s="292"/>
      <c r="DN197" s="292"/>
      <c r="DO197" s="292"/>
      <c r="DP197" s="292"/>
      <c r="DQ197" s="292"/>
      <c r="DR197" s="293"/>
      <c r="DS197" s="291"/>
      <c r="DT197" s="292"/>
      <c r="DU197" s="292"/>
      <c r="DV197" s="292"/>
      <c r="DW197" s="292"/>
      <c r="DX197" s="292"/>
      <c r="DY197" s="292"/>
      <c r="DZ197" s="292"/>
      <c r="EA197" s="292"/>
      <c r="EB197" s="292"/>
      <c r="EC197" s="292"/>
      <c r="ED197" s="292"/>
      <c r="EE197" s="293"/>
      <c r="EF197" s="291"/>
      <c r="EG197" s="292"/>
      <c r="EH197" s="292"/>
      <c r="EI197" s="292"/>
      <c r="EJ197" s="292"/>
      <c r="EK197" s="292"/>
      <c r="EL197" s="292"/>
      <c r="EM197" s="292"/>
      <c r="EN197" s="292"/>
      <c r="EO197" s="292"/>
      <c r="EP197" s="292"/>
      <c r="EQ197" s="292"/>
      <c r="ER197" s="293"/>
      <c r="ES197" s="294" t="s">
        <v>41</v>
      </c>
      <c r="ET197" s="257"/>
      <c r="EU197" s="257"/>
      <c r="EV197" s="257"/>
      <c r="EW197" s="257"/>
      <c r="EX197" s="257"/>
      <c r="EY197" s="257"/>
      <c r="EZ197" s="257"/>
      <c r="FA197" s="257"/>
      <c r="FB197" s="257"/>
      <c r="FC197" s="257"/>
      <c r="FD197" s="257"/>
      <c r="FE197" s="258"/>
    </row>
    <row r="198" spans="1:161" ht="12.75" customHeight="1">
      <c r="A198" s="334" t="s">
        <v>283</v>
      </c>
      <c r="B198" s="335"/>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335"/>
      <c r="Y198" s="335"/>
      <c r="Z198" s="335"/>
      <c r="AA198" s="335"/>
      <c r="AB198" s="335"/>
      <c r="AC198" s="335"/>
      <c r="AD198" s="335"/>
      <c r="AE198" s="335"/>
      <c r="AF198" s="335"/>
      <c r="AG198" s="335"/>
      <c r="AH198" s="335"/>
      <c r="AI198" s="335"/>
      <c r="AJ198" s="335"/>
      <c r="AK198" s="335"/>
      <c r="AL198" s="335"/>
      <c r="AM198" s="335"/>
      <c r="AN198" s="335"/>
      <c r="AO198" s="335"/>
      <c r="AP198" s="335"/>
      <c r="AQ198" s="335"/>
      <c r="AR198" s="335"/>
      <c r="AS198" s="335"/>
      <c r="AT198" s="335"/>
      <c r="AU198" s="335"/>
      <c r="AV198" s="335"/>
      <c r="AW198" s="335"/>
      <c r="AX198" s="335"/>
      <c r="AY198" s="335"/>
      <c r="AZ198" s="335"/>
      <c r="BA198" s="335"/>
      <c r="BB198" s="335"/>
      <c r="BC198" s="335"/>
      <c r="BD198" s="335"/>
      <c r="BE198" s="335"/>
      <c r="BF198" s="335"/>
      <c r="BG198" s="335"/>
      <c r="BH198" s="335"/>
      <c r="BI198" s="335"/>
      <c r="BJ198" s="335"/>
      <c r="BK198" s="335"/>
      <c r="BL198" s="335"/>
      <c r="BM198" s="335"/>
      <c r="BN198" s="335"/>
      <c r="BO198" s="335"/>
      <c r="BP198" s="335"/>
      <c r="BQ198" s="335"/>
      <c r="BR198" s="335"/>
      <c r="BS198" s="335"/>
      <c r="BT198" s="335"/>
      <c r="BU198" s="335"/>
      <c r="BV198" s="335"/>
      <c r="BW198" s="335"/>
      <c r="BX198" s="288" t="s">
        <v>131</v>
      </c>
      <c r="BY198" s="289"/>
      <c r="BZ198" s="289"/>
      <c r="CA198" s="289"/>
      <c r="CB198" s="289"/>
      <c r="CC198" s="289"/>
      <c r="CD198" s="289"/>
      <c r="CE198" s="297"/>
      <c r="CF198" s="298"/>
      <c r="CG198" s="289"/>
      <c r="CH198" s="289"/>
      <c r="CI198" s="289"/>
      <c r="CJ198" s="289"/>
      <c r="CK198" s="289"/>
      <c r="CL198" s="289"/>
      <c r="CM198" s="289"/>
      <c r="CN198" s="289"/>
      <c r="CO198" s="289"/>
      <c r="CP198" s="289"/>
      <c r="CQ198" s="289"/>
      <c r="CR198" s="297"/>
      <c r="CS198" s="298"/>
      <c r="CT198" s="289"/>
      <c r="CU198" s="289"/>
      <c r="CV198" s="289"/>
      <c r="CW198" s="289"/>
      <c r="CX198" s="289"/>
      <c r="CY198" s="289"/>
      <c r="CZ198" s="289"/>
      <c r="DA198" s="289"/>
      <c r="DB198" s="289"/>
      <c r="DC198" s="289"/>
      <c r="DD198" s="289"/>
      <c r="DE198" s="297"/>
      <c r="DF198" s="291"/>
      <c r="DG198" s="292"/>
      <c r="DH198" s="292"/>
      <c r="DI198" s="292"/>
      <c r="DJ198" s="292"/>
      <c r="DK198" s="292"/>
      <c r="DL198" s="292"/>
      <c r="DM198" s="292"/>
      <c r="DN198" s="292"/>
      <c r="DO198" s="292"/>
      <c r="DP198" s="292"/>
      <c r="DQ198" s="292"/>
      <c r="DR198" s="293"/>
      <c r="DS198" s="291"/>
      <c r="DT198" s="292"/>
      <c r="DU198" s="292"/>
      <c r="DV198" s="292"/>
      <c r="DW198" s="292"/>
      <c r="DX198" s="292"/>
      <c r="DY198" s="292"/>
      <c r="DZ198" s="292"/>
      <c r="EA198" s="292"/>
      <c r="EB198" s="292"/>
      <c r="EC198" s="292"/>
      <c r="ED198" s="292"/>
      <c r="EE198" s="293"/>
      <c r="EF198" s="291"/>
      <c r="EG198" s="292"/>
      <c r="EH198" s="292"/>
      <c r="EI198" s="292"/>
      <c r="EJ198" s="292"/>
      <c r="EK198" s="292"/>
      <c r="EL198" s="292"/>
      <c r="EM198" s="292"/>
      <c r="EN198" s="292"/>
      <c r="EO198" s="292"/>
      <c r="EP198" s="292"/>
      <c r="EQ198" s="292"/>
      <c r="ER198" s="293"/>
      <c r="ES198" s="294" t="s">
        <v>41</v>
      </c>
      <c r="ET198" s="257"/>
      <c r="EU198" s="257"/>
      <c r="EV198" s="257"/>
      <c r="EW198" s="257"/>
      <c r="EX198" s="257"/>
      <c r="EY198" s="257"/>
      <c r="EZ198" s="257"/>
      <c r="FA198" s="257"/>
      <c r="FB198" s="257"/>
      <c r="FC198" s="257"/>
      <c r="FD198" s="257"/>
      <c r="FE198" s="258"/>
    </row>
    <row r="199" spans="1:161" ht="12.75" customHeight="1">
      <c r="A199" s="334" t="s">
        <v>284</v>
      </c>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5"/>
      <c r="AR199" s="335"/>
      <c r="AS199" s="335"/>
      <c r="AT199" s="335"/>
      <c r="AU199" s="335"/>
      <c r="AV199" s="335"/>
      <c r="AW199" s="335"/>
      <c r="AX199" s="335"/>
      <c r="AY199" s="335"/>
      <c r="AZ199" s="335"/>
      <c r="BA199" s="335"/>
      <c r="BB199" s="335"/>
      <c r="BC199" s="335"/>
      <c r="BD199" s="335"/>
      <c r="BE199" s="335"/>
      <c r="BF199" s="335"/>
      <c r="BG199" s="335"/>
      <c r="BH199" s="335"/>
      <c r="BI199" s="335"/>
      <c r="BJ199" s="335"/>
      <c r="BK199" s="335"/>
      <c r="BL199" s="335"/>
      <c r="BM199" s="335"/>
      <c r="BN199" s="335"/>
      <c r="BO199" s="335"/>
      <c r="BP199" s="335"/>
      <c r="BQ199" s="335"/>
      <c r="BR199" s="335"/>
      <c r="BS199" s="335"/>
      <c r="BT199" s="335"/>
      <c r="BU199" s="335"/>
      <c r="BV199" s="335"/>
      <c r="BW199" s="335"/>
      <c r="BX199" s="288" t="s">
        <v>132</v>
      </c>
      <c r="BY199" s="289"/>
      <c r="BZ199" s="289"/>
      <c r="CA199" s="289"/>
      <c r="CB199" s="289"/>
      <c r="CC199" s="289"/>
      <c r="CD199" s="289"/>
      <c r="CE199" s="297"/>
      <c r="CF199" s="298"/>
      <c r="CG199" s="289"/>
      <c r="CH199" s="289"/>
      <c r="CI199" s="289"/>
      <c r="CJ199" s="289"/>
      <c r="CK199" s="289"/>
      <c r="CL199" s="289"/>
      <c r="CM199" s="289"/>
      <c r="CN199" s="289"/>
      <c r="CO199" s="289"/>
      <c r="CP199" s="289"/>
      <c r="CQ199" s="289"/>
      <c r="CR199" s="297"/>
      <c r="CS199" s="298"/>
      <c r="CT199" s="289"/>
      <c r="CU199" s="289"/>
      <c r="CV199" s="289"/>
      <c r="CW199" s="289"/>
      <c r="CX199" s="289"/>
      <c r="CY199" s="289"/>
      <c r="CZ199" s="289"/>
      <c r="DA199" s="289"/>
      <c r="DB199" s="289"/>
      <c r="DC199" s="289"/>
      <c r="DD199" s="289"/>
      <c r="DE199" s="297"/>
      <c r="DF199" s="291"/>
      <c r="DG199" s="292"/>
      <c r="DH199" s="292"/>
      <c r="DI199" s="292"/>
      <c r="DJ199" s="292"/>
      <c r="DK199" s="292"/>
      <c r="DL199" s="292"/>
      <c r="DM199" s="292"/>
      <c r="DN199" s="292"/>
      <c r="DO199" s="292"/>
      <c r="DP199" s="292"/>
      <c r="DQ199" s="292"/>
      <c r="DR199" s="293"/>
      <c r="DS199" s="291"/>
      <c r="DT199" s="292"/>
      <c r="DU199" s="292"/>
      <c r="DV199" s="292"/>
      <c r="DW199" s="292"/>
      <c r="DX199" s="292"/>
      <c r="DY199" s="292"/>
      <c r="DZ199" s="292"/>
      <c r="EA199" s="292"/>
      <c r="EB199" s="292"/>
      <c r="EC199" s="292"/>
      <c r="ED199" s="292"/>
      <c r="EE199" s="293"/>
      <c r="EF199" s="291"/>
      <c r="EG199" s="292"/>
      <c r="EH199" s="292"/>
      <c r="EI199" s="292"/>
      <c r="EJ199" s="292"/>
      <c r="EK199" s="292"/>
      <c r="EL199" s="292"/>
      <c r="EM199" s="292"/>
      <c r="EN199" s="292"/>
      <c r="EO199" s="292"/>
      <c r="EP199" s="292"/>
      <c r="EQ199" s="292"/>
      <c r="ER199" s="293"/>
      <c r="ES199" s="294" t="s">
        <v>41</v>
      </c>
      <c r="ET199" s="257"/>
      <c r="EU199" s="257"/>
      <c r="EV199" s="257"/>
      <c r="EW199" s="257"/>
      <c r="EX199" s="257"/>
      <c r="EY199" s="257"/>
      <c r="EZ199" s="257"/>
      <c r="FA199" s="257"/>
      <c r="FB199" s="257"/>
      <c r="FC199" s="257"/>
      <c r="FD199" s="257"/>
      <c r="FE199" s="258"/>
    </row>
    <row r="200" spans="1:161" ht="12.75" customHeight="1">
      <c r="A200" s="344" t="s">
        <v>285</v>
      </c>
      <c r="B200" s="344"/>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c r="AA200" s="344"/>
      <c r="AB200" s="344"/>
      <c r="AC200" s="344"/>
      <c r="AD200" s="344"/>
      <c r="AE200" s="344"/>
      <c r="AF200" s="344"/>
      <c r="AG200" s="344"/>
      <c r="AH200" s="344"/>
      <c r="AI200" s="344"/>
      <c r="AJ200" s="344"/>
      <c r="AK200" s="344"/>
      <c r="AL200" s="344"/>
      <c r="AM200" s="344"/>
      <c r="AN200" s="344"/>
      <c r="AO200" s="344"/>
      <c r="AP200" s="344"/>
      <c r="AQ200" s="344"/>
      <c r="AR200" s="344"/>
      <c r="AS200" s="344"/>
      <c r="AT200" s="344"/>
      <c r="AU200" s="344"/>
      <c r="AV200" s="344"/>
      <c r="AW200" s="344"/>
      <c r="AX200" s="344"/>
      <c r="AY200" s="344"/>
      <c r="AZ200" s="344"/>
      <c r="BA200" s="344"/>
      <c r="BB200" s="344"/>
      <c r="BC200" s="344"/>
      <c r="BD200" s="344"/>
      <c r="BE200" s="344"/>
      <c r="BF200" s="344"/>
      <c r="BG200" s="344"/>
      <c r="BH200" s="344"/>
      <c r="BI200" s="344"/>
      <c r="BJ200" s="344"/>
      <c r="BK200" s="344"/>
      <c r="BL200" s="344"/>
      <c r="BM200" s="344"/>
      <c r="BN200" s="344"/>
      <c r="BO200" s="344"/>
      <c r="BP200" s="344"/>
      <c r="BQ200" s="344"/>
      <c r="BR200" s="344"/>
      <c r="BS200" s="344"/>
      <c r="BT200" s="344"/>
      <c r="BU200" s="344"/>
      <c r="BV200" s="344"/>
      <c r="BW200" s="344"/>
      <c r="BX200" s="345" t="s">
        <v>133</v>
      </c>
      <c r="BY200" s="346"/>
      <c r="BZ200" s="346"/>
      <c r="CA200" s="346"/>
      <c r="CB200" s="346"/>
      <c r="CC200" s="346"/>
      <c r="CD200" s="346"/>
      <c r="CE200" s="347"/>
      <c r="CF200" s="348" t="s">
        <v>41</v>
      </c>
      <c r="CG200" s="346"/>
      <c r="CH200" s="346"/>
      <c r="CI200" s="346"/>
      <c r="CJ200" s="346"/>
      <c r="CK200" s="346"/>
      <c r="CL200" s="346"/>
      <c r="CM200" s="346"/>
      <c r="CN200" s="346"/>
      <c r="CO200" s="346"/>
      <c r="CP200" s="346"/>
      <c r="CQ200" s="346"/>
      <c r="CR200" s="347"/>
      <c r="CS200" s="349"/>
      <c r="CT200" s="350"/>
      <c r="CU200" s="350"/>
      <c r="CV200" s="350"/>
      <c r="CW200" s="350"/>
      <c r="CX200" s="350"/>
      <c r="CY200" s="350"/>
      <c r="CZ200" s="350"/>
      <c r="DA200" s="350"/>
      <c r="DB200" s="350"/>
      <c r="DC200" s="350"/>
      <c r="DD200" s="350"/>
      <c r="DE200" s="351"/>
      <c r="DF200" s="352">
        <f>DF201</f>
        <v>0</v>
      </c>
      <c r="DG200" s="353"/>
      <c r="DH200" s="353"/>
      <c r="DI200" s="353"/>
      <c r="DJ200" s="353"/>
      <c r="DK200" s="353"/>
      <c r="DL200" s="353"/>
      <c r="DM200" s="353"/>
      <c r="DN200" s="353"/>
      <c r="DO200" s="353"/>
      <c r="DP200" s="353"/>
      <c r="DQ200" s="353"/>
      <c r="DR200" s="354"/>
      <c r="DS200" s="352">
        <f>DS201</f>
        <v>0</v>
      </c>
      <c r="DT200" s="353"/>
      <c r="DU200" s="353"/>
      <c r="DV200" s="353"/>
      <c r="DW200" s="353"/>
      <c r="DX200" s="353"/>
      <c r="DY200" s="353"/>
      <c r="DZ200" s="353"/>
      <c r="EA200" s="353"/>
      <c r="EB200" s="353"/>
      <c r="EC200" s="353"/>
      <c r="ED200" s="353"/>
      <c r="EE200" s="354"/>
      <c r="EF200" s="352">
        <f>EF201</f>
        <v>0</v>
      </c>
      <c r="EG200" s="353"/>
      <c r="EH200" s="353"/>
      <c r="EI200" s="353"/>
      <c r="EJ200" s="353"/>
      <c r="EK200" s="353"/>
      <c r="EL200" s="353"/>
      <c r="EM200" s="353"/>
      <c r="EN200" s="353"/>
      <c r="EO200" s="353"/>
      <c r="EP200" s="353"/>
      <c r="EQ200" s="353"/>
      <c r="ER200" s="354"/>
      <c r="ES200" s="355" t="s">
        <v>41</v>
      </c>
      <c r="ET200" s="356"/>
      <c r="EU200" s="356"/>
      <c r="EV200" s="356"/>
      <c r="EW200" s="356"/>
      <c r="EX200" s="356"/>
      <c r="EY200" s="356"/>
      <c r="EZ200" s="356"/>
      <c r="FA200" s="356"/>
      <c r="FB200" s="356"/>
      <c r="FC200" s="356"/>
      <c r="FD200" s="356"/>
      <c r="FE200" s="357"/>
    </row>
    <row r="201" spans="1:161" ht="22.5" customHeight="1">
      <c r="A201" s="334" t="s">
        <v>134</v>
      </c>
      <c r="B201" s="335"/>
      <c r="C201" s="335"/>
      <c r="D201" s="335"/>
      <c r="E201" s="335"/>
      <c r="F201" s="335"/>
      <c r="G201" s="335"/>
      <c r="H201" s="335"/>
      <c r="I201" s="335"/>
      <c r="J201" s="335"/>
      <c r="K201" s="335"/>
      <c r="L201" s="335"/>
      <c r="M201" s="335"/>
      <c r="N201" s="335"/>
      <c r="O201" s="335"/>
      <c r="P201" s="335"/>
      <c r="Q201" s="335"/>
      <c r="R201" s="335"/>
      <c r="S201" s="335"/>
      <c r="T201" s="335"/>
      <c r="U201" s="335"/>
      <c r="V201" s="335"/>
      <c r="W201" s="335"/>
      <c r="X201" s="335"/>
      <c r="Y201" s="335"/>
      <c r="Z201" s="335"/>
      <c r="AA201" s="335"/>
      <c r="AB201" s="335"/>
      <c r="AC201" s="335"/>
      <c r="AD201" s="335"/>
      <c r="AE201" s="335"/>
      <c r="AF201" s="335"/>
      <c r="AG201" s="335"/>
      <c r="AH201" s="335"/>
      <c r="AI201" s="335"/>
      <c r="AJ201" s="335"/>
      <c r="AK201" s="335"/>
      <c r="AL201" s="335"/>
      <c r="AM201" s="335"/>
      <c r="AN201" s="335"/>
      <c r="AO201" s="335"/>
      <c r="AP201" s="335"/>
      <c r="AQ201" s="335"/>
      <c r="AR201" s="335"/>
      <c r="AS201" s="335"/>
      <c r="AT201" s="335"/>
      <c r="AU201" s="335"/>
      <c r="AV201" s="335"/>
      <c r="AW201" s="335"/>
      <c r="AX201" s="335"/>
      <c r="AY201" s="335"/>
      <c r="AZ201" s="335"/>
      <c r="BA201" s="335"/>
      <c r="BB201" s="335"/>
      <c r="BC201" s="335"/>
      <c r="BD201" s="335"/>
      <c r="BE201" s="335"/>
      <c r="BF201" s="335"/>
      <c r="BG201" s="335"/>
      <c r="BH201" s="335"/>
      <c r="BI201" s="335"/>
      <c r="BJ201" s="335"/>
      <c r="BK201" s="335"/>
      <c r="BL201" s="335"/>
      <c r="BM201" s="335"/>
      <c r="BN201" s="335"/>
      <c r="BO201" s="335"/>
      <c r="BP201" s="335"/>
      <c r="BQ201" s="335"/>
      <c r="BR201" s="335"/>
      <c r="BS201" s="335"/>
      <c r="BT201" s="335"/>
      <c r="BU201" s="335"/>
      <c r="BV201" s="335"/>
      <c r="BW201" s="335"/>
      <c r="BX201" s="288" t="s">
        <v>135</v>
      </c>
      <c r="BY201" s="289"/>
      <c r="BZ201" s="289"/>
      <c r="CA201" s="289"/>
      <c r="CB201" s="289"/>
      <c r="CC201" s="289"/>
      <c r="CD201" s="289"/>
      <c r="CE201" s="297"/>
      <c r="CF201" s="298" t="s">
        <v>136</v>
      </c>
      <c r="CG201" s="289"/>
      <c r="CH201" s="289"/>
      <c r="CI201" s="289"/>
      <c r="CJ201" s="289"/>
      <c r="CK201" s="289"/>
      <c r="CL201" s="289"/>
      <c r="CM201" s="289"/>
      <c r="CN201" s="289"/>
      <c r="CO201" s="289"/>
      <c r="CP201" s="289"/>
      <c r="CQ201" s="289"/>
      <c r="CR201" s="297"/>
      <c r="CS201" s="298"/>
      <c r="CT201" s="289"/>
      <c r="CU201" s="289"/>
      <c r="CV201" s="289"/>
      <c r="CW201" s="289"/>
      <c r="CX201" s="289"/>
      <c r="CY201" s="289"/>
      <c r="CZ201" s="289"/>
      <c r="DA201" s="289"/>
      <c r="DB201" s="289"/>
      <c r="DC201" s="289"/>
      <c r="DD201" s="289"/>
      <c r="DE201" s="297"/>
      <c r="DF201" s="291">
        <v>0</v>
      </c>
      <c r="DG201" s="292"/>
      <c r="DH201" s="292"/>
      <c r="DI201" s="292"/>
      <c r="DJ201" s="292"/>
      <c r="DK201" s="292"/>
      <c r="DL201" s="292"/>
      <c r="DM201" s="292"/>
      <c r="DN201" s="292"/>
      <c r="DO201" s="292"/>
      <c r="DP201" s="292"/>
      <c r="DQ201" s="292"/>
      <c r="DR201" s="293"/>
      <c r="DS201" s="291">
        <v>0</v>
      </c>
      <c r="DT201" s="292"/>
      <c r="DU201" s="292"/>
      <c r="DV201" s="292"/>
      <c r="DW201" s="292"/>
      <c r="DX201" s="292"/>
      <c r="DY201" s="292"/>
      <c r="DZ201" s="292"/>
      <c r="EA201" s="292"/>
      <c r="EB201" s="292"/>
      <c r="EC201" s="292"/>
      <c r="ED201" s="292"/>
      <c r="EE201" s="293"/>
      <c r="EF201" s="291">
        <v>0</v>
      </c>
      <c r="EG201" s="292"/>
      <c r="EH201" s="292"/>
      <c r="EI201" s="292"/>
      <c r="EJ201" s="292"/>
      <c r="EK201" s="292"/>
      <c r="EL201" s="292"/>
      <c r="EM201" s="292"/>
      <c r="EN201" s="292"/>
      <c r="EO201" s="292"/>
      <c r="EP201" s="292"/>
      <c r="EQ201" s="292"/>
      <c r="ER201" s="293"/>
      <c r="ES201" s="294" t="s">
        <v>41</v>
      </c>
      <c r="ET201" s="257"/>
      <c r="EU201" s="257"/>
      <c r="EV201" s="257"/>
      <c r="EW201" s="257"/>
      <c r="EX201" s="257"/>
      <c r="EY201" s="257"/>
      <c r="EZ201" s="257"/>
      <c r="FA201" s="257"/>
      <c r="FB201" s="257"/>
      <c r="FC201" s="257"/>
      <c r="FD201" s="257"/>
      <c r="FE201" s="258"/>
    </row>
    <row r="202" spans="1:161" ht="11.25" customHeight="1" thickBot="1">
      <c r="A202" s="334"/>
      <c r="B202" s="335"/>
      <c r="C202" s="335"/>
      <c r="D202" s="335"/>
      <c r="E202" s="335"/>
      <c r="F202" s="335"/>
      <c r="G202" s="335"/>
      <c r="H202" s="335"/>
      <c r="I202" s="335"/>
      <c r="J202" s="335"/>
      <c r="K202" s="335"/>
      <c r="L202" s="335"/>
      <c r="M202" s="335"/>
      <c r="N202" s="335"/>
      <c r="O202" s="335"/>
      <c r="P202" s="335"/>
      <c r="Q202" s="335"/>
      <c r="R202" s="335"/>
      <c r="S202" s="335"/>
      <c r="T202" s="335"/>
      <c r="U202" s="335"/>
      <c r="V202" s="335"/>
      <c r="W202" s="335"/>
      <c r="X202" s="335"/>
      <c r="Y202" s="335"/>
      <c r="Z202" s="335"/>
      <c r="AA202" s="335"/>
      <c r="AB202" s="335"/>
      <c r="AC202" s="335"/>
      <c r="AD202" s="335"/>
      <c r="AE202" s="335"/>
      <c r="AF202" s="335"/>
      <c r="AG202" s="335"/>
      <c r="AH202" s="335"/>
      <c r="AI202" s="335"/>
      <c r="AJ202" s="335"/>
      <c r="AK202" s="335"/>
      <c r="AL202" s="335"/>
      <c r="AM202" s="335"/>
      <c r="AN202" s="335"/>
      <c r="AO202" s="335"/>
      <c r="AP202" s="335"/>
      <c r="AQ202" s="335"/>
      <c r="AR202" s="335"/>
      <c r="AS202" s="335"/>
      <c r="AT202" s="335"/>
      <c r="AU202" s="335"/>
      <c r="AV202" s="335"/>
      <c r="AW202" s="335"/>
      <c r="AX202" s="335"/>
      <c r="AY202" s="335"/>
      <c r="AZ202" s="335"/>
      <c r="BA202" s="335"/>
      <c r="BB202" s="335"/>
      <c r="BC202" s="335"/>
      <c r="BD202" s="335"/>
      <c r="BE202" s="335"/>
      <c r="BF202" s="335"/>
      <c r="BG202" s="335"/>
      <c r="BH202" s="335"/>
      <c r="BI202" s="335"/>
      <c r="BJ202" s="335"/>
      <c r="BK202" s="335"/>
      <c r="BL202" s="335"/>
      <c r="BM202" s="335"/>
      <c r="BN202" s="335"/>
      <c r="BO202" s="335"/>
      <c r="BP202" s="335"/>
      <c r="BQ202" s="335"/>
      <c r="BR202" s="335"/>
      <c r="BS202" s="335"/>
      <c r="BT202" s="335"/>
      <c r="BU202" s="335"/>
      <c r="BV202" s="335"/>
      <c r="BW202" s="335"/>
      <c r="BX202" s="259"/>
      <c r="BY202" s="260"/>
      <c r="BZ202" s="260"/>
      <c r="CA202" s="260"/>
      <c r="CB202" s="260"/>
      <c r="CC202" s="260"/>
      <c r="CD202" s="260"/>
      <c r="CE202" s="336"/>
      <c r="CF202" s="337"/>
      <c r="CG202" s="260"/>
      <c r="CH202" s="260"/>
      <c r="CI202" s="260"/>
      <c r="CJ202" s="260"/>
      <c r="CK202" s="260"/>
      <c r="CL202" s="260"/>
      <c r="CM202" s="260"/>
      <c r="CN202" s="260"/>
      <c r="CO202" s="260"/>
      <c r="CP202" s="260"/>
      <c r="CQ202" s="260"/>
      <c r="CR202" s="336"/>
      <c r="CS202" s="337"/>
      <c r="CT202" s="260"/>
      <c r="CU202" s="260"/>
      <c r="CV202" s="260"/>
      <c r="CW202" s="260"/>
      <c r="CX202" s="260"/>
      <c r="CY202" s="260"/>
      <c r="CZ202" s="260"/>
      <c r="DA202" s="260"/>
      <c r="DB202" s="260"/>
      <c r="DC202" s="260"/>
      <c r="DD202" s="260"/>
      <c r="DE202" s="336"/>
      <c r="DF202" s="338"/>
      <c r="DG202" s="339"/>
      <c r="DH202" s="339"/>
      <c r="DI202" s="339"/>
      <c r="DJ202" s="339"/>
      <c r="DK202" s="339"/>
      <c r="DL202" s="339"/>
      <c r="DM202" s="339"/>
      <c r="DN202" s="339"/>
      <c r="DO202" s="339"/>
      <c r="DP202" s="339"/>
      <c r="DQ202" s="339"/>
      <c r="DR202" s="340"/>
      <c r="DS202" s="338"/>
      <c r="DT202" s="339"/>
      <c r="DU202" s="339"/>
      <c r="DV202" s="339"/>
      <c r="DW202" s="339"/>
      <c r="DX202" s="339"/>
      <c r="DY202" s="339"/>
      <c r="DZ202" s="339"/>
      <c r="EA202" s="339"/>
      <c r="EB202" s="339"/>
      <c r="EC202" s="339"/>
      <c r="ED202" s="339"/>
      <c r="EE202" s="340"/>
      <c r="EF202" s="338"/>
      <c r="EG202" s="339"/>
      <c r="EH202" s="339"/>
      <c r="EI202" s="339"/>
      <c r="EJ202" s="339"/>
      <c r="EK202" s="339"/>
      <c r="EL202" s="339"/>
      <c r="EM202" s="339"/>
      <c r="EN202" s="339"/>
      <c r="EO202" s="339"/>
      <c r="EP202" s="339"/>
      <c r="EQ202" s="339"/>
      <c r="ER202" s="340"/>
      <c r="ES202" s="341"/>
      <c r="ET202" s="342"/>
      <c r="EU202" s="342"/>
      <c r="EV202" s="342"/>
      <c r="EW202" s="342"/>
      <c r="EX202" s="342"/>
      <c r="EY202" s="342"/>
      <c r="EZ202" s="342"/>
      <c r="FA202" s="342"/>
      <c r="FB202" s="342"/>
      <c r="FC202" s="342"/>
      <c r="FD202" s="342"/>
      <c r="FE202" s="343"/>
    </row>
    <row r="203" ht="3" customHeight="1"/>
    <row r="204" s="2" customFormat="1" ht="12" customHeight="1">
      <c r="A204" s="9" t="s">
        <v>203</v>
      </c>
    </row>
    <row r="205" s="2" customFormat="1" ht="11.25" customHeight="1">
      <c r="A205" s="9" t="s">
        <v>204</v>
      </c>
    </row>
    <row r="206" s="2" customFormat="1" ht="11.25" customHeight="1">
      <c r="A206" s="9" t="s">
        <v>205</v>
      </c>
    </row>
    <row r="207" s="2" customFormat="1" ht="10.5" customHeight="1">
      <c r="A207" s="9" t="s">
        <v>206</v>
      </c>
    </row>
    <row r="208" s="2" customFormat="1" ht="10.5" customHeight="1">
      <c r="A208" s="9" t="s">
        <v>207</v>
      </c>
    </row>
    <row r="209" s="2" customFormat="1" ht="10.5" customHeight="1">
      <c r="A209" s="9" t="s">
        <v>245</v>
      </c>
    </row>
    <row r="210" spans="1:161" s="2" customFormat="1" ht="19.5" customHeight="1">
      <c r="A210" s="219" t="s">
        <v>208</v>
      </c>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19"/>
      <c r="AN210" s="219"/>
      <c r="AO210" s="219"/>
      <c r="AP210" s="219"/>
      <c r="AQ210" s="219"/>
      <c r="AR210" s="219"/>
      <c r="AS210" s="219"/>
      <c r="AT210" s="219"/>
      <c r="AU210" s="219"/>
      <c r="AV210" s="219"/>
      <c r="AW210" s="219"/>
      <c r="AX210" s="219"/>
      <c r="AY210" s="219"/>
      <c r="AZ210" s="219"/>
      <c r="BA210" s="219"/>
      <c r="BB210" s="219"/>
      <c r="BC210" s="219"/>
      <c r="BD210" s="219"/>
      <c r="BE210" s="219"/>
      <c r="BF210" s="219"/>
      <c r="BG210" s="219"/>
      <c r="BH210" s="219"/>
      <c r="BI210" s="219"/>
      <c r="BJ210" s="219"/>
      <c r="BK210" s="219"/>
      <c r="BL210" s="219"/>
      <c r="BM210" s="219"/>
      <c r="BN210" s="219"/>
      <c r="BO210" s="219"/>
      <c r="BP210" s="219"/>
      <c r="BQ210" s="219"/>
      <c r="BR210" s="219"/>
      <c r="BS210" s="219"/>
      <c r="BT210" s="219"/>
      <c r="BU210" s="219"/>
      <c r="BV210" s="219"/>
      <c r="BW210" s="219"/>
      <c r="BX210" s="219"/>
      <c r="BY210" s="219"/>
      <c r="BZ210" s="219"/>
      <c r="CA210" s="219"/>
      <c r="CB210" s="219"/>
      <c r="CC210" s="219"/>
      <c r="CD210" s="219"/>
      <c r="CE210" s="219"/>
      <c r="CF210" s="219"/>
      <c r="CG210" s="219"/>
      <c r="CH210" s="219"/>
      <c r="CI210" s="219"/>
      <c r="CJ210" s="219"/>
      <c r="CK210" s="219"/>
      <c r="CL210" s="219"/>
      <c r="CM210" s="219"/>
      <c r="CN210" s="219"/>
      <c r="CO210" s="219"/>
      <c r="CP210" s="219"/>
      <c r="CQ210" s="219"/>
      <c r="CR210" s="219"/>
      <c r="CS210" s="219"/>
      <c r="CT210" s="219"/>
      <c r="CU210" s="219"/>
      <c r="CV210" s="219"/>
      <c r="CW210" s="219"/>
      <c r="CX210" s="219"/>
      <c r="CY210" s="219"/>
      <c r="CZ210" s="219"/>
      <c r="DA210" s="219"/>
      <c r="DB210" s="219"/>
      <c r="DC210" s="219"/>
      <c r="DD210" s="219"/>
      <c r="DE210" s="219"/>
      <c r="DF210" s="219"/>
      <c r="DG210" s="219"/>
      <c r="DH210" s="219"/>
      <c r="DI210" s="219"/>
      <c r="DJ210" s="219"/>
      <c r="DK210" s="219"/>
      <c r="DL210" s="219"/>
      <c r="DM210" s="219"/>
      <c r="DN210" s="219"/>
      <c r="DO210" s="219"/>
      <c r="DP210" s="219"/>
      <c r="DQ210" s="219"/>
      <c r="DR210" s="219"/>
      <c r="DS210" s="219"/>
      <c r="DT210" s="219"/>
      <c r="DU210" s="219"/>
      <c r="DV210" s="219"/>
      <c r="DW210" s="219"/>
      <c r="DX210" s="219"/>
      <c r="DY210" s="219"/>
      <c r="DZ210" s="219"/>
      <c r="EA210" s="219"/>
      <c r="EB210" s="219"/>
      <c r="EC210" s="219"/>
      <c r="ED210" s="219"/>
      <c r="EE210" s="219"/>
      <c r="EF210" s="219"/>
      <c r="EG210" s="219"/>
      <c r="EH210" s="219"/>
      <c r="EI210" s="219"/>
      <c r="EJ210" s="219"/>
      <c r="EK210" s="219"/>
      <c r="EL210" s="219"/>
      <c r="EM210" s="219"/>
      <c r="EN210" s="219"/>
      <c r="EO210" s="219"/>
      <c r="EP210" s="219"/>
      <c r="EQ210" s="219"/>
      <c r="ER210" s="219"/>
      <c r="ES210" s="219"/>
      <c r="ET210" s="219"/>
      <c r="EU210" s="219"/>
      <c r="EV210" s="219"/>
      <c r="EW210" s="219"/>
      <c r="EX210" s="219"/>
      <c r="EY210" s="219"/>
      <c r="EZ210" s="219"/>
      <c r="FA210" s="219"/>
      <c r="FB210" s="219"/>
      <c r="FC210" s="219"/>
      <c r="FD210" s="219"/>
      <c r="FE210" s="219"/>
    </row>
    <row r="211" s="2" customFormat="1" ht="10.5" customHeight="1">
      <c r="A211" s="9" t="s">
        <v>209</v>
      </c>
    </row>
    <row r="212" spans="1:161" s="2" customFormat="1" ht="30.75" customHeight="1">
      <c r="A212" s="219" t="s">
        <v>210</v>
      </c>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219"/>
      <c r="AN212" s="219"/>
      <c r="AO212" s="219"/>
      <c r="AP212" s="219"/>
      <c r="AQ212" s="219"/>
      <c r="AR212" s="219"/>
      <c r="AS212" s="219"/>
      <c r="AT212" s="219"/>
      <c r="AU212" s="219"/>
      <c r="AV212" s="219"/>
      <c r="AW212" s="219"/>
      <c r="AX212" s="219"/>
      <c r="AY212" s="219"/>
      <c r="AZ212" s="219"/>
      <c r="BA212" s="219"/>
      <c r="BB212" s="219"/>
      <c r="BC212" s="219"/>
      <c r="BD212" s="219"/>
      <c r="BE212" s="219"/>
      <c r="BF212" s="219"/>
      <c r="BG212" s="219"/>
      <c r="BH212" s="219"/>
      <c r="BI212" s="219"/>
      <c r="BJ212" s="219"/>
      <c r="BK212" s="219"/>
      <c r="BL212" s="219"/>
      <c r="BM212" s="219"/>
      <c r="BN212" s="219"/>
      <c r="BO212" s="219"/>
      <c r="BP212" s="219"/>
      <c r="BQ212" s="219"/>
      <c r="BR212" s="219"/>
      <c r="BS212" s="219"/>
      <c r="BT212" s="219"/>
      <c r="BU212" s="219"/>
      <c r="BV212" s="219"/>
      <c r="BW212" s="219"/>
      <c r="BX212" s="219"/>
      <c r="BY212" s="219"/>
      <c r="BZ212" s="219"/>
      <c r="CA212" s="219"/>
      <c r="CB212" s="219"/>
      <c r="CC212" s="219"/>
      <c r="CD212" s="219"/>
      <c r="CE212" s="219"/>
      <c r="CF212" s="219"/>
      <c r="CG212" s="219"/>
      <c r="CH212" s="219"/>
      <c r="CI212" s="219"/>
      <c r="CJ212" s="219"/>
      <c r="CK212" s="219"/>
      <c r="CL212" s="219"/>
      <c r="CM212" s="219"/>
      <c r="CN212" s="219"/>
      <c r="CO212" s="219"/>
      <c r="CP212" s="219"/>
      <c r="CQ212" s="219"/>
      <c r="CR212" s="219"/>
      <c r="CS212" s="219"/>
      <c r="CT212" s="219"/>
      <c r="CU212" s="219"/>
      <c r="CV212" s="219"/>
      <c r="CW212" s="219"/>
      <c r="CX212" s="219"/>
      <c r="CY212" s="219"/>
      <c r="CZ212" s="219"/>
      <c r="DA212" s="219"/>
      <c r="DB212" s="219"/>
      <c r="DC212" s="219"/>
      <c r="DD212" s="219"/>
      <c r="DE212" s="219"/>
      <c r="DF212" s="219"/>
      <c r="DG212" s="219"/>
      <c r="DH212" s="219"/>
      <c r="DI212" s="219"/>
      <c r="DJ212" s="219"/>
      <c r="DK212" s="219"/>
      <c r="DL212" s="219"/>
      <c r="DM212" s="219"/>
      <c r="DN212" s="219"/>
      <c r="DO212" s="219"/>
      <c r="DP212" s="219"/>
      <c r="DQ212" s="219"/>
      <c r="DR212" s="219"/>
      <c r="DS212" s="219"/>
      <c r="DT212" s="219"/>
      <c r="DU212" s="219"/>
      <c r="DV212" s="219"/>
      <c r="DW212" s="219"/>
      <c r="DX212" s="219"/>
      <c r="DY212" s="219"/>
      <c r="DZ212" s="219"/>
      <c r="EA212" s="219"/>
      <c r="EB212" s="219"/>
      <c r="EC212" s="219"/>
      <c r="ED212" s="219"/>
      <c r="EE212" s="219"/>
      <c r="EF212" s="219"/>
      <c r="EG212" s="219"/>
      <c r="EH212" s="219"/>
      <c r="EI212" s="219"/>
      <c r="EJ212" s="219"/>
      <c r="EK212" s="219"/>
      <c r="EL212" s="219"/>
      <c r="EM212" s="219"/>
      <c r="EN212" s="219"/>
      <c r="EO212" s="219"/>
      <c r="EP212" s="219"/>
      <c r="EQ212" s="219"/>
      <c r="ER212" s="219"/>
      <c r="ES212" s="219"/>
      <c r="ET212" s="219"/>
      <c r="EU212" s="219"/>
      <c r="EV212" s="219"/>
      <c r="EW212" s="219"/>
      <c r="EX212" s="219"/>
      <c r="EY212" s="219"/>
      <c r="EZ212" s="219"/>
      <c r="FA212" s="219"/>
      <c r="FB212" s="219"/>
      <c r="FC212" s="219"/>
      <c r="FD212" s="219"/>
      <c r="FE212" s="219"/>
    </row>
    <row r="213" spans="1:161" s="2" customFormat="1" ht="20.25" customHeight="1">
      <c r="A213" s="219" t="s">
        <v>211</v>
      </c>
      <c r="B213" s="219"/>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c r="AK213" s="219"/>
      <c r="AL213" s="219"/>
      <c r="AM213" s="219"/>
      <c r="AN213" s="219"/>
      <c r="AO213" s="219"/>
      <c r="AP213" s="219"/>
      <c r="AQ213" s="219"/>
      <c r="AR213" s="219"/>
      <c r="AS213" s="219"/>
      <c r="AT213" s="219"/>
      <c r="AU213" s="219"/>
      <c r="AV213" s="219"/>
      <c r="AW213" s="219"/>
      <c r="AX213" s="219"/>
      <c r="AY213" s="219"/>
      <c r="AZ213" s="219"/>
      <c r="BA213" s="219"/>
      <c r="BB213" s="219"/>
      <c r="BC213" s="219"/>
      <c r="BD213" s="219"/>
      <c r="BE213" s="219"/>
      <c r="BF213" s="219"/>
      <c r="BG213" s="219"/>
      <c r="BH213" s="219"/>
      <c r="BI213" s="219"/>
      <c r="BJ213" s="219"/>
      <c r="BK213" s="219"/>
      <c r="BL213" s="219"/>
      <c r="BM213" s="219"/>
      <c r="BN213" s="219"/>
      <c r="BO213" s="219"/>
      <c r="BP213" s="219"/>
      <c r="BQ213" s="219"/>
      <c r="BR213" s="219"/>
      <c r="BS213" s="219"/>
      <c r="BT213" s="219"/>
      <c r="BU213" s="219"/>
      <c r="BV213" s="219"/>
      <c r="BW213" s="219"/>
      <c r="BX213" s="219"/>
      <c r="BY213" s="219"/>
      <c r="BZ213" s="219"/>
      <c r="CA213" s="219"/>
      <c r="CB213" s="219"/>
      <c r="CC213" s="219"/>
      <c r="CD213" s="219"/>
      <c r="CE213" s="219"/>
      <c r="CF213" s="219"/>
      <c r="CG213" s="219"/>
      <c r="CH213" s="219"/>
      <c r="CI213" s="219"/>
      <c r="CJ213" s="219"/>
      <c r="CK213" s="219"/>
      <c r="CL213" s="219"/>
      <c r="CM213" s="219"/>
      <c r="CN213" s="219"/>
      <c r="CO213" s="219"/>
      <c r="CP213" s="219"/>
      <c r="CQ213" s="219"/>
      <c r="CR213" s="219"/>
      <c r="CS213" s="219"/>
      <c r="CT213" s="219"/>
      <c r="CU213" s="219"/>
      <c r="CV213" s="219"/>
      <c r="CW213" s="219"/>
      <c r="CX213" s="219"/>
      <c r="CY213" s="219"/>
      <c r="CZ213" s="219"/>
      <c r="DA213" s="219"/>
      <c r="DB213" s="219"/>
      <c r="DC213" s="219"/>
      <c r="DD213" s="219"/>
      <c r="DE213" s="219"/>
      <c r="DF213" s="219"/>
      <c r="DG213" s="219"/>
      <c r="DH213" s="219"/>
      <c r="DI213" s="219"/>
      <c r="DJ213" s="219"/>
      <c r="DK213" s="219"/>
      <c r="DL213" s="219"/>
      <c r="DM213" s="219"/>
      <c r="DN213" s="219"/>
      <c r="DO213" s="219"/>
      <c r="DP213" s="219"/>
      <c r="DQ213" s="219"/>
      <c r="DR213" s="219"/>
      <c r="DS213" s="219"/>
      <c r="DT213" s="219"/>
      <c r="DU213" s="219"/>
      <c r="DV213" s="219"/>
      <c r="DW213" s="219"/>
      <c r="DX213" s="219"/>
      <c r="DY213" s="219"/>
      <c r="DZ213" s="219"/>
      <c r="EA213" s="219"/>
      <c r="EB213" s="219"/>
      <c r="EC213" s="219"/>
      <c r="ED213" s="219"/>
      <c r="EE213" s="219"/>
      <c r="EF213" s="219"/>
      <c r="EG213" s="219"/>
      <c r="EH213" s="219"/>
      <c r="EI213" s="219"/>
      <c r="EJ213" s="219"/>
      <c r="EK213" s="219"/>
      <c r="EL213" s="219"/>
      <c r="EM213" s="219"/>
      <c r="EN213" s="219"/>
      <c r="EO213" s="219"/>
      <c r="EP213" s="219"/>
      <c r="EQ213" s="219"/>
      <c r="ER213" s="219"/>
      <c r="ES213" s="219"/>
      <c r="ET213" s="219"/>
      <c r="EU213" s="219"/>
      <c r="EV213" s="219"/>
      <c r="EW213" s="219"/>
      <c r="EX213" s="219"/>
      <c r="EY213" s="219"/>
      <c r="EZ213" s="219"/>
      <c r="FA213" s="219"/>
      <c r="FB213" s="219"/>
      <c r="FC213" s="219"/>
      <c r="FD213" s="219"/>
      <c r="FE213" s="219"/>
    </row>
    <row r="214" spans="1:161" s="2" customFormat="1" ht="30.75" customHeight="1">
      <c r="A214" s="219" t="s">
        <v>212</v>
      </c>
      <c r="B214" s="219"/>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19"/>
      <c r="AN214" s="219"/>
      <c r="AO214" s="219"/>
      <c r="AP214" s="219"/>
      <c r="AQ214" s="219"/>
      <c r="AR214" s="219"/>
      <c r="AS214" s="219"/>
      <c r="AT214" s="219"/>
      <c r="AU214" s="219"/>
      <c r="AV214" s="219"/>
      <c r="AW214" s="219"/>
      <c r="AX214" s="219"/>
      <c r="AY214" s="219"/>
      <c r="AZ214" s="219"/>
      <c r="BA214" s="219"/>
      <c r="BB214" s="219"/>
      <c r="BC214" s="219"/>
      <c r="BD214" s="219"/>
      <c r="BE214" s="219"/>
      <c r="BF214" s="219"/>
      <c r="BG214" s="219"/>
      <c r="BH214" s="219"/>
      <c r="BI214" s="219"/>
      <c r="BJ214" s="219"/>
      <c r="BK214" s="219"/>
      <c r="BL214" s="219"/>
      <c r="BM214" s="219"/>
      <c r="BN214" s="219"/>
      <c r="BO214" s="219"/>
      <c r="BP214" s="219"/>
      <c r="BQ214" s="219"/>
      <c r="BR214" s="219"/>
      <c r="BS214" s="219"/>
      <c r="BT214" s="219"/>
      <c r="BU214" s="219"/>
      <c r="BV214" s="219"/>
      <c r="BW214" s="219"/>
      <c r="BX214" s="219"/>
      <c r="BY214" s="219"/>
      <c r="BZ214" s="219"/>
      <c r="CA214" s="219"/>
      <c r="CB214" s="219"/>
      <c r="CC214" s="219"/>
      <c r="CD214" s="219"/>
      <c r="CE214" s="219"/>
      <c r="CF214" s="219"/>
      <c r="CG214" s="219"/>
      <c r="CH214" s="219"/>
      <c r="CI214" s="219"/>
      <c r="CJ214" s="219"/>
      <c r="CK214" s="219"/>
      <c r="CL214" s="219"/>
      <c r="CM214" s="219"/>
      <c r="CN214" s="219"/>
      <c r="CO214" s="219"/>
      <c r="CP214" s="219"/>
      <c r="CQ214" s="219"/>
      <c r="CR214" s="219"/>
      <c r="CS214" s="219"/>
      <c r="CT214" s="219"/>
      <c r="CU214" s="219"/>
      <c r="CV214" s="219"/>
      <c r="CW214" s="219"/>
      <c r="CX214" s="219"/>
      <c r="CY214" s="219"/>
      <c r="CZ214" s="219"/>
      <c r="DA214" s="219"/>
      <c r="DB214" s="219"/>
      <c r="DC214" s="219"/>
      <c r="DD214" s="219"/>
      <c r="DE214" s="219"/>
      <c r="DF214" s="219"/>
      <c r="DG214" s="219"/>
      <c r="DH214" s="219"/>
      <c r="DI214" s="219"/>
      <c r="DJ214" s="219"/>
      <c r="DK214" s="219"/>
      <c r="DL214" s="219"/>
      <c r="DM214" s="219"/>
      <c r="DN214" s="219"/>
      <c r="DO214" s="219"/>
      <c r="DP214" s="219"/>
      <c r="DQ214" s="219"/>
      <c r="DR214" s="219"/>
      <c r="DS214" s="219"/>
      <c r="DT214" s="219"/>
      <c r="DU214" s="219"/>
      <c r="DV214" s="219"/>
      <c r="DW214" s="219"/>
      <c r="DX214" s="219"/>
      <c r="DY214" s="219"/>
      <c r="DZ214" s="219"/>
      <c r="EA214" s="219"/>
      <c r="EB214" s="219"/>
      <c r="EC214" s="219"/>
      <c r="ED214" s="219"/>
      <c r="EE214" s="219"/>
      <c r="EF214" s="219"/>
      <c r="EG214" s="219"/>
      <c r="EH214" s="219"/>
      <c r="EI214" s="219"/>
      <c r="EJ214" s="219"/>
      <c r="EK214" s="219"/>
      <c r="EL214" s="219"/>
      <c r="EM214" s="219"/>
      <c r="EN214" s="219"/>
      <c r="EO214" s="219"/>
      <c r="EP214" s="219"/>
      <c r="EQ214" s="219"/>
      <c r="ER214" s="219"/>
      <c r="ES214" s="219"/>
      <c r="ET214" s="219"/>
      <c r="EU214" s="219"/>
      <c r="EV214" s="219"/>
      <c r="EW214" s="219"/>
      <c r="EX214" s="219"/>
      <c r="EY214" s="219"/>
      <c r="EZ214" s="219"/>
      <c r="FA214" s="219"/>
      <c r="FB214" s="219"/>
      <c r="FC214" s="219"/>
      <c r="FD214" s="219"/>
      <c r="FE214" s="219"/>
    </row>
    <row r="215" s="2" customFormat="1" ht="11.25" customHeight="1">
      <c r="A215" s="9" t="s">
        <v>247</v>
      </c>
    </row>
    <row r="216" s="2" customFormat="1" ht="11.25" customHeight="1">
      <c r="A216" s="9" t="s">
        <v>213</v>
      </c>
    </row>
    <row r="217" spans="1:161" s="2" customFormat="1" ht="30.75" customHeight="1">
      <c r="A217" s="219" t="s">
        <v>214</v>
      </c>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c r="AG217" s="219"/>
      <c r="AH217" s="219"/>
      <c r="AI217" s="219"/>
      <c r="AJ217" s="219"/>
      <c r="AK217" s="219"/>
      <c r="AL217" s="219"/>
      <c r="AM217" s="219"/>
      <c r="AN217" s="219"/>
      <c r="AO217" s="219"/>
      <c r="AP217" s="219"/>
      <c r="AQ217" s="219"/>
      <c r="AR217" s="219"/>
      <c r="AS217" s="219"/>
      <c r="AT217" s="219"/>
      <c r="AU217" s="219"/>
      <c r="AV217" s="219"/>
      <c r="AW217" s="219"/>
      <c r="AX217" s="219"/>
      <c r="AY217" s="219"/>
      <c r="AZ217" s="219"/>
      <c r="BA217" s="219"/>
      <c r="BB217" s="219"/>
      <c r="BC217" s="219"/>
      <c r="BD217" s="219"/>
      <c r="BE217" s="219"/>
      <c r="BF217" s="219"/>
      <c r="BG217" s="219"/>
      <c r="BH217" s="219"/>
      <c r="BI217" s="219"/>
      <c r="BJ217" s="219"/>
      <c r="BK217" s="219"/>
      <c r="BL217" s="219"/>
      <c r="BM217" s="219"/>
      <c r="BN217" s="219"/>
      <c r="BO217" s="219"/>
      <c r="BP217" s="219"/>
      <c r="BQ217" s="219"/>
      <c r="BR217" s="219"/>
      <c r="BS217" s="219"/>
      <c r="BT217" s="219"/>
      <c r="BU217" s="219"/>
      <c r="BV217" s="219"/>
      <c r="BW217" s="219"/>
      <c r="BX217" s="219"/>
      <c r="BY217" s="219"/>
      <c r="BZ217" s="219"/>
      <c r="CA217" s="219"/>
      <c r="CB217" s="219"/>
      <c r="CC217" s="219"/>
      <c r="CD217" s="219"/>
      <c r="CE217" s="219"/>
      <c r="CF217" s="219"/>
      <c r="CG217" s="219"/>
      <c r="CH217" s="219"/>
      <c r="CI217" s="219"/>
      <c r="CJ217" s="219"/>
      <c r="CK217" s="219"/>
      <c r="CL217" s="219"/>
      <c r="CM217" s="219"/>
      <c r="CN217" s="219"/>
      <c r="CO217" s="219"/>
      <c r="CP217" s="219"/>
      <c r="CQ217" s="219"/>
      <c r="CR217" s="219"/>
      <c r="CS217" s="219"/>
      <c r="CT217" s="219"/>
      <c r="CU217" s="219"/>
      <c r="CV217" s="219"/>
      <c r="CW217" s="219"/>
      <c r="CX217" s="219"/>
      <c r="CY217" s="219"/>
      <c r="CZ217" s="219"/>
      <c r="DA217" s="219"/>
      <c r="DB217" s="219"/>
      <c r="DC217" s="219"/>
      <c r="DD217" s="219"/>
      <c r="DE217" s="219"/>
      <c r="DF217" s="219"/>
      <c r="DG217" s="219"/>
      <c r="DH217" s="219"/>
      <c r="DI217" s="219"/>
      <c r="DJ217" s="219"/>
      <c r="DK217" s="219"/>
      <c r="DL217" s="219"/>
      <c r="DM217" s="219"/>
      <c r="DN217" s="219"/>
      <c r="DO217" s="219"/>
      <c r="DP217" s="219"/>
      <c r="DQ217" s="219"/>
      <c r="DR217" s="219"/>
      <c r="DS217" s="219"/>
      <c r="DT217" s="219"/>
      <c r="DU217" s="219"/>
      <c r="DV217" s="219"/>
      <c r="DW217" s="219"/>
      <c r="DX217" s="219"/>
      <c r="DY217" s="219"/>
      <c r="DZ217" s="219"/>
      <c r="EA217" s="219"/>
      <c r="EB217" s="219"/>
      <c r="EC217" s="219"/>
      <c r="ED217" s="219"/>
      <c r="EE217" s="219"/>
      <c r="EF217" s="219"/>
      <c r="EG217" s="219"/>
      <c r="EH217" s="219"/>
      <c r="EI217" s="219"/>
      <c r="EJ217" s="219"/>
      <c r="EK217" s="219"/>
      <c r="EL217" s="219"/>
      <c r="EM217" s="219"/>
      <c r="EN217" s="219"/>
      <c r="EO217" s="219"/>
      <c r="EP217" s="219"/>
      <c r="EQ217" s="219"/>
      <c r="ER217" s="219"/>
      <c r="ES217" s="219"/>
      <c r="ET217" s="219"/>
      <c r="EU217" s="219"/>
      <c r="EV217" s="219"/>
      <c r="EW217" s="219"/>
      <c r="EX217" s="219"/>
      <c r="EY217" s="219"/>
      <c r="EZ217" s="219"/>
      <c r="FA217" s="219"/>
      <c r="FB217" s="219"/>
      <c r="FC217" s="219"/>
      <c r="FD217" s="219"/>
      <c r="FE217" s="219"/>
    </row>
    <row r="218" ht="3" customHeight="1"/>
  </sheetData>
  <sheetProtection/>
  <mergeCells count="1441">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EZ9:FB9"/>
    <mergeCell ref="AW11:CR11"/>
    <mergeCell ref="CS11:CU11"/>
    <mergeCell ref="CV11:CY11"/>
    <mergeCell ref="AY12:BE12"/>
    <mergeCell ref="BF12:BH12"/>
    <mergeCell ref="BI12:CD12"/>
    <mergeCell ref="CE12:CG12"/>
    <mergeCell ref="CH12:CL12"/>
    <mergeCell ref="CM12:CO12"/>
    <mergeCell ref="CP12:CX12"/>
    <mergeCell ref="ES12:FE13"/>
    <mergeCell ref="BG14:BJ14"/>
    <mergeCell ref="BK14:BM14"/>
    <mergeCell ref="BN14:BO14"/>
    <mergeCell ref="BQ14:CE14"/>
    <mergeCell ref="CF14:CH14"/>
    <mergeCell ref="CI14:CK14"/>
    <mergeCell ref="CL14:CO14"/>
    <mergeCell ref="ES14:FE14"/>
    <mergeCell ref="DF24:FE24"/>
    <mergeCell ref="DF25:DK25"/>
    <mergeCell ref="A15:AA15"/>
    <mergeCell ref="ES15:FE15"/>
    <mergeCell ref="AB16:DP16"/>
    <mergeCell ref="ES16:FE16"/>
    <mergeCell ref="ES17:FE17"/>
    <mergeCell ref="ES18:FE18"/>
    <mergeCell ref="EB25:EE25"/>
    <mergeCell ref="EF25:EK25"/>
    <mergeCell ref="K19:DP19"/>
    <mergeCell ref="ES19:FE19"/>
    <mergeCell ref="ES20:FE20"/>
    <mergeCell ref="A22:FE22"/>
    <mergeCell ref="A24:BW26"/>
    <mergeCell ref="BX24:CE26"/>
    <mergeCell ref="CF24:CR26"/>
    <mergeCell ref="CS24:DE26"/>
    <mergeCell ref="EL25:EN25"/>
    <mergeCell ref="EO25:ER25"/>
    <mergeCell ref="ES25:FE26"/>
    <mergeCell ref="DF26:DR26"/>
    <mergeCell ref="DS26:EE26"/>
    <mergeCell ref="EF26:ER26"/>
    <mergeCell ref="DL25:DN25"/>
    <mergeCell ref="DO25:DR25"/>
    <mergeCell ref="DS25:DX25"/>
    <mergeCell ref="DY25:EA25"/>
    <mergeCell ref="A27:BW27"/>
    <mergeCell ref="BX27:CE27"/>
    <mergeCell ref="CF27:CR27"/>
    <mergeCell ref="CS27:DE27"/>
    <mergeCell ref="DF27:DR27"/>
    <mergeCell ref="DS27:EE27"/>
    <mergeCell ref="EF27:ER27"/>
    <mergeCell ref="ES27:FE27"/>
    <mergeCell ref="A28:BW28"/>
    <mergeCell ref="BX28:CE28"/>
    <mergeCell ref="CF28:CR28"/>
    <mergeCell ref="CS28:DE28"/>
    <mergeCell ref="DF28:DR28"/>
    <mergeCell ref="DS28:EE28"/>
    <mergeCell ref="EF28:ER28"/>
    <mergeCell ref="ES28:FE28"/>
    <mergeCell ref="A29:BW29"/>
    <mergeCell ref="BX29:CE29"/>
    <mergeCell ref="CF29:CR29"/>
    <mergeCell ref="CS29:DE29"/>
    <mergeCell ref="DF29:DR29"/>
    <mergeCell ref="DS29:EE29"/>
    <mergeCell ref="EF29:ER29"/>
    <mergeCell ref="ES29:FE29"/>
    <mergeCell ref="A30:BW30"/>
    <mergeCell ref="BX30:CE30"/>
    <mergeCell ref="CF30:CR30"/>
    <mergeCell ref="CS30:DE30"/>
    <mergeCell ref="DF30:DR30"/>
    <mergeCell ref="DS30:EE30"/>
    <mergeCell ref="EF30:ER30"/>
    <mergeCell ref="ES30:FE30"/>
    <mergeCell ref="A31:BW31"/>
    <mergeCell ref="BX31:CE31"/>
    <mergeCell ref="CF31:CR31"/>
    <mergeCell ref="CS31:DE31"/>
    <mergeCell ref="DF31:DR31"/>
    <mergeCell ref="DS31:EE31"/>
    <mergeCell ref="EF31:ER31"/>
    <mergeCell ref="ES31:FE31"/>
    <mergeCell ref="A32:BW32"/>
    <mergeCell ref="BX32:CE33"/>
    <mergeCell ref="CF32:CR33"/>
    <mergeCell ref="CS32:DE33"/>
    <mergeCell ref="DF32:DR33"/>
    <mergeCell ref="DS32:EE33"/>
    <mergeCell ref="EF32:ER33"/>
    <mergeCell ref="ES32:FE33"/>
    <mergeCell ref="A33:BW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7"/>
    <mergeCell ref="CF37:CR37"/>
    <mergeCell ref="CS37:DE37"/>
    <mergeCell ref="DF37:DR37"/>
    <mergeCell ref="DS37:EE37"/>
    <mergeCell ref="EF37:ER37"/>
    <mergeCell ref="ES37:FE37"/>
    <mergeCell ref="A38:BW38"/>
    <mergeCell ref="BX38:CE39"/>
    <mergeCell ref="CF38:CR39"/>
    <mergeCell ref="CS38:DE39"/>
    <mergeCell ref="DF38:DR39"/>
    <mergeCell ref="DS38:EE39"/>
    <mergeCell ref="EF38:ER39"/>
    <mergeCell ref="ES38:FE39"/>
    <mergeCell ref="A39:BW39"/>
    <mergeCell ref="A40:BW40"/>
    <mergeCell ref="BX40:CE40"/>
    <mergeCell ref="CF40:CR40"/>
    <mergeCell ref="CS40:DE40"/>
    <mergeCell ref="DF40:DR40"/>
    <mergeCell ref="DS40:EE40"/>
    <mergeCell ref="EF40:ER40"/>
    <mergeCell ref="ES40:FE40"/>
    <mergeCell ref="A41:BW41"/>
    <mergeCell ref="BX41:CE42"/>
    <mergeCell ref="CF41:CR42"/>
    <mergeCell ref="CS41:DE42"/>
    <mergeCell ref="DF41:DR42"/>
    <mergeCell ref="DS41:EE42"/>
    <mergeCell ref="EF41:ER42"/>
    <mergeCell ref="ES41:FE42"/>
    <mergeCell ref="A42:BW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75:BW75"/>
    <mergeCell ref="BX75:CE75"/>
    <mergeCell ref="CF75:CR75"/>
    <mergeCell ref="CS75:DE75"/>
    <mergeCell ref="DF75:DR75"/>
    <mergeCell ref="DS75:EE75"/>
    <mergeCell ref="EF75:ER75"/>
    <mergeCell ref="ES75:FE75"/>
    <mergeCell ref="A189:BW189"/>
    <mergeCell ref="BX189:CE189"/>
    <mergeCell ref="CF189:CR189"/>
    <mergeCell ref="CS189:DE189"/>
    <mergeCell ref="DF189:DR189"/>
    <mergeCell ref="DS189:EE189"/>
    <mergeCell ref="EF189:ER189"/>
    <mergeCell ref="ES189:FE189"/>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91:BW91"/>
    <mergeCell ref="BX91:CE91"/>
    <mergeCell ref="CF91:CR91"/>
    <mergeCell ref="CS91:DE91"/>
    <mergeCell ref="DF91:DR91"/>
    <mergeCell ref="DS91:EE91"/>
    <mergeCell ref="EF91:ER91"/>
    <mergeCell ref="ES91:FE91"/>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4:BW104"/>
    <mergeCell ref="BX104:CE104"/>
    <mergeCell ref="CF104:CR104"/>
    <mergeCell ref="CS104:DE104"/>
    <mergeCell ref="DF104:DR104"/>
    <mergeCell ref="DS104:EE104"/>
    <mergeCell ref="EF104:ER104"/>
    <mergeCell ref="ES104:FE104"/>
    <mergeCell ref="A108:BW108"/>
    <mergeCell ref="BX108:CE108"/>
    <mergeCell ref="CF108:CR108"/>
    <mergeCell ref="CS108:DE108"/>
    <mergeCell ref="DF108:DR108"/>
    <mergeCell ref="DS108:EE108"/>
    <mergeCell ref="EF108:ER108"/>
    <mergeCell ref="ES108:FE108"/>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35:BW135"/>
    <mergeCell ref="BX135:CE135"/>
    <mergeCell ref="CF135:CR135"/>
    <mergeCell ref="CS135:DE135"/>
    <mergeCell ref="DF135:DR135"/>
    <mergeCell ref="DS135:EE135"/>
    <mergeCell ref="EF135:ER135"/>
    <mergeCell ref="ES135:FE135"/>
    <mergeCell ref="EF188:ER188"/>
    <mergeCell ref="ES188:FE188"/>
    <mergeCell ref="A188:BW188"/>
    <mergeCell ref="BX188:CE188"/>
    <mergeCell ref="CF188:CR188"/>
    <mergeCell ref="CS188:DE188"/>
    <mergeCell ref="DF188:DR188"/>
    <mergeCell ref="DS188:EE188"/>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10:FE210"/>
    <mergeCell ref="A212:FE212"/>
    <mergeCell ref="A213:FE213"/>
    <mergeCell ref="A214:FE214"/>
    <mergeCell ref="A217:FE217"/>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EF69:ER69"/>
    <mergeCell ref="ES69:FE69"/>
    <mergeCell ref="A68:BW68"/>
    <mergeCell ref="BX68:CE68"/>
    <mergeCell ref="CF68:CR68"/>
    <mergeCell ref="CS68:DE68"/>
    <mergeCell ref="DF68:DR68"/>
    <mergeCell ref="DS68:EE68"/>
    <mergeCell ref="EF70:ER70"/>
    <mergeCell ref="ES70:FE70"/>
    <mergeCell ref="EF68:ER68"/>
    <mergeCell ref="ES68:FE68"/>
    <mergeCell ref="A69:BW69"/>
    <mergeCell ref="BX69:CE69"/>
    <mergeCell ref="CF69:CR69"/>
    <mergeCell ref="CS69:DE69"/>
    <mergeCell ref="DF69:DR69"/>
    <mergeCell ref="DS69:EE69"/>
    <mergeCell ref="A70:BW70"/>
    <mergeCell ref="BX70:CE70"/>
    <mergeCell ref="CF70:CR70"/>
    <mergeCell ref="CS70:DE70"/>
    <mergeCell ref="DF70:DR70"/>
    <mergeCell ref="DS70:E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6:BW76"/>
    <mergeCell ref="BX76:CE76"/>
    <mergeCell ref="CF76:CR76"/>
    <mergeCell ref="CS76:DE76"/>
    <mergeCell ref="DF76:DR76"/>
    <mergeCell ref="DS76:EE76"/>
    <mergeCell ref="EF76:ER76"/>
    <mergeCell ref="ES76:FE76"/>
    <mergeCell ref="A92:BW92"/>
    <mergeCell ref="BX92:CE92"/>
    <mergeCell ref="CF92:CR92"/>
    <mergeCell ref="CS92:DE92"/>
    <mergeCell ref="DF92:DR92"/>
    <mergeCell ref="DS92:EE92"/>
    <mergeCell ref="EF92:ER92"/>
    <mergeCell ref="ES92:FE92"/>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3:BW93"/>
    <mergeCell ref="BX93:CE93"/>
    <mergeCell ref="CF93:CR93"/>
    <mergeCell ref="CS93:DE93"/>
    <mergeCell ref="DF93:DR93"/>
    <mergeCell ref="DS93:EE93"/>
    <mergeCell ref="EF93:ER93"/>
    <mergeCell ref="ES93:FE93"/>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9:BW129"/>
    <mergeCell ref="BX129:CE129"/>
    <mergeCell ref="CF129:CR129"/>
    <mergeCell ref="CS129:DE129"/>
    <mergeCell ref="DF129:DR129"/>
    <mergeCell ref="DS129:EE129"/>
    <mergeCell ref="EF129:ER129"/>
    <mergeCell ref="ES129:FE129"/>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EF139:ER139"/>
    <mergeCell ref="ES139:FE139"/>
    <mergeCell ref="EF138:ER138"/>
    <mergeCell ref="ES138:FE138"/>
    <mergeCell ref="A138:BW138"/>
    <mergeCell ref="BX138:CE138"/>
    <mergeCell ref="CF138:CR138"/>
    <mergeCell ref="CS138:DE138"/>
    <mergeCell ref="DF138:DR138"/>
    <mergeCell ref="DS138:EE138"/>
    <mergeCell ref="A139:BW139"/>
    <mergeCell ref="BX139:CE139"/>
    <mergeCell ref="CF139:CR139"/>
    <mergeCell ref="CS139:DE139"/>
    <mergeCell ref="DF139:DR139"/>
    <mergeCell ref="DS139:EE139"/>
    <mergeCell ref="A140:BW140"/>
    <mergeCell ref="BX140:CE140"/>
    <mergeCell ref="CF140:CR140"/>
    <mergeCell ref="CS140:DE140"/>
    <mergeCell ref="DF140:DR140"/>
    <mergeCell ref="DS140:EE140"/>
    <mergeCell ref="EF140:ER140"/>
    <mergeCell ref="ES140:FE140"/>
    <mergeCell ref="A141:BW141"/>
    <mergeCell ref="BX141:CE141"/>
    <mergeCell ref="CF141:CR141"/>
    <mergeCell ref="CS141:DE141"/>
    <mergeCell ref="DF141:DR141"/>
    <mergeCell ref="DS141:EE141"/>
    <mergeCell ref="EF141:ER141"/>
    <mergeCell ref="ES141:FE141"/>
    <mergeCell ref="EF142:ER142"/>
    <mergeCell ref="ES142:FE142"/>
    <mergeCell ref="A142:BW142"/>
    <mergeCell ref="BX142:CE142"/>
    <mergeCell ref="CF142:CR142"/>
    <mergeCell ref="CS142:DE142"/>
    <mergeCell ref="DF142:DR142"/>
    <mergeCell ref="DS142:EE142"/>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EF146:ER146"/>
    <mergeCell ref="ES146:FE146"/>
    <mergeCell ref="A145:BW145"/>
    <mergeCell ref="BX145:CE145"/>
    <mergeCell ref="CF145:CR145"/>
    <mergeCell ref="CS145:DE145"/>
    <mergeCell ref="DF145:DR145"/>
    <mergeCell ref="DS145:EE145"/>
    <mergeCell ref="EF147:ER147"/>
    <mergeCell ref="ES147:FE147"/>
    <mergeCell ref="EF145:ER145"/>
    <mergeCell ref="ES145:FE145"/>
    <mergeCell ref="A146:BW146"/>
    <mergeCell ref="BX146:CE146"/>
    <mergeCell ref="CF146:CR146"/>
    <mergeCell ref="CS146:DE146"/>
    <mergeCell ref="DF146:DR146"/>
    <mergeCell ref="DS146:EE146"/>
    <mergeCell ref="A147:BW147"/>
    <mergeCell ref="BX147:CE147"/>
    <mergeCell ref="CF147:CR147"/>
    <mergeCell ref="CS147:DE147"/>
    <mergeCell ref="DF147:DR147"/>
    <mergeCell ref="DS147:EE147"/>
    <mergeCell ref="EF149:ER149"/>
    <mergeCell ref="ES149:FE149"/>
    <mergeCell ref="A148:BW148"/>
    <mergeCell ref="BX148:CE148"/>
    <mergeCell ref="CF148:CR148"/>
    <mergeCell ref="CS148:DE148"/>
    <mergeCell ref="DF148:DR148"/>
    <mergeCell ref="DS148:EE148"/>
    <mergeCell ref="EF150:ER150"/>
    <mergeCell ref="ES150:FE150"/>
    <mergeCell ref="EF148:ER148"/>
    <mergeCell ref="ES148:FE148"/>
    <mergeCell ref="A149:BW149"/>
    <mergeCell ref="BX149:CE149"/>
    <mergeCell ref="CF149:CR149"/>
    <mergeCell ref="CS149:DE149"/>
    <mergeCell ref="DF149:DR149"/>
    <mergeCell ref="DS149:EE149"/>
    <mergeCell ref="A150:BW150"/>
    <mergeCell ref="BX150:CE150"/>
    <mergeCell ref="CF150:CR150"/>
    <mergeCell ref="CS150:DE150"/>
    <mergeCell ref="DF150:DR150"/>
    <mergeCell ref="DS150:EE150"/>
    <mergeCell ref="EF151:ER151"/>
    <mergeCell ref="ES151:FE151"/>
    <mergeCell ref="A151:BW151"/>
    <mergeCell ref="BX151:CE151"/>
    <mergeCell ref="CF151:CR151"/>
    <mergeCell ref="CS151:DE151"/>
    <mergeCell ref="DF151:DR151"/>
    <mergeCell ref="DS151:E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EF157:ER157"/>
    <mergeCell ref="ES157:FE157"/>
    <mergeCell ref="A157:BW157"/>
    <mergeCell ref="BX157:CE157"/>
    <mergeCell ref="CF157:CR157"/>
    <mergeCell ref="CS157:DE157"/>
    <mergeCell ref="DF157:DR157"/>
    <mergeCell ref="DS157:E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EF161:ER161"/>
    <mergeCell ref="ES161:FE161"/>
    <mergeCell ref="A160:BW160"/>
    <mergeCell ref="BX160:CE160"/>
    <mergeCell ref="CF160:CR160"/>
    <mergeCell ref="CS160:DE160"/>
    <mergeCell ref="DF160:DR160"/>
    <mergeCell ref="DS160:EE160"/>
    <mergeCell ref="EF162:ER162"/>
    <mergeCell ref="ES162:FE162"/>
    <mergeCell ref="EF160:ER160"/>
    <mergeCell ref="ES160:FE160"/>
    <mergeCell ref="A161:BW161"/>
    <mergeCell ref="BX161:CE161"/>
    <mergeCell ref="CF161:CR161"/>
    <mergeCell ref="CS161:DE161"/>
    <mergeCell ref="DF161:DR161"/>
    <mergeCell ref="DS161:EE161"/>
    <mergeCell ref="A162:BW162"/>
    <mergeCell ref="BX162:CE162"/>
    <mergeCell ref="CF162:CR162"/>
    <mergeCell ref="CS162:DE162"/>
    <mergeCell ref="DF162:DR162"/>
    <mergeCell ref="DS162:E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EF166:ER166"/>
    <mergeCell ref="ES166:FE166"/>
    <mergeCell ref="EF165:ER165"/>
    <mergeCell ref="ES165:FE165"/>
    <mergeCell ref="A165:BW165"/>
    <mergeCell ref="BX165:CE165"/>
    <mergeCell ref="CF165:CR165"/>
    <mergeCell ref="CS165:DE165"/>
    <mergeCell ref="DF165:DR165"/>
    <mergeCell ref="DS165:EE165"/>
    <mergeCell ref="A166:BW166"/>
    <mergeCell ref="BX166:CE166"/>
    <mergeCell ref="CF166:CR166"/>
    <mergeCell ref="CS166:DE166"/>
    <mergeCell ref="DF166:DR166"/>
    <mergeCell ref="DS166:E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EF175:ER175"/>
    <mergeCell ref="ES175:FE175"/>
    <mergeCell ref="A175:BW175"/>
    <mergeCell ref="BX175:CE175"/>
    <mergeCell ref="CF175:CR175"/>
    <mergeCell ref="CS175:DE175"/>
    <mergeCell ref="DF175:DR175"/>
    <mergeCell ref="DS175:E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EF179:ER179"/>
    <mergeCell ref="ES179:FE179"/>
    <mergeCell ref="EF178:ER178"/>
    <mergeCell ref="ES178:FE178"/>
    <mergeCell ref="A178:BW178"/>
    <mergeCell ref="BX178:CE178"/>
    <mergeCell ref="CF178:CR178"/>
    <mergeCell ref="CS178:DE178"/>
    <mergeCell ref="DF178:DR178"/>
    <mergeCell ref="DS178:EE178"/>
    <mergeCell ref="A179:BW179"/>
    <mergeCell ref="BX179:CE179"/>
    <mergeCell ref="CF179:CR179"/>
    <mergeCell ref="CS179:DE179"/>
    <mergeCell ref="DF179:DR179"/>
    <mergeCell ref="DS179:E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EF185:ER185"/>
    <mergeCell ref="ES185:FE185"/>
    <mergeCell ref="A184:BW184"/>
    <mergeCell ref="BX184:CE184"/>
    <mergeCell ref="CF184:CR184"/>
    <mergeCell ref="CS184:DE184"/>
    <mergeCell ref="DF184:DR184"/>
    <mergeCell ref="DS184:EE184"/>
    <mergeCell ref="EF186:ER186"/>
    <mergeCell ref="ES186:FE186"/>
    <mergeCell ref="EF184:ER184"/>
    <mergeCell ref="ES184:FE184"/>
    <mergeCell ref="A185:BW185"/>
    <mergeCell ref="BX185:CE185"/>
    <mergeCell ref="CF185:CR185"/>
    <mergeCell ref="CS185:DE185"/>
    <mergeCell ref="DF185:DR185"/>
    <mergeCell ref="DS185:EE185"/>
    <mergeCell ref="A186:BW186"/>
    <mergeCell ref="BX186:CE186"/>
    <mergeCell ref="CF186:CR186"/>
    <mergeCell ref="CS186:DE186"/>
    <mergeCell ref="DF186:DR186"/>
    <mergeCell ref="DS186:EE186"/>
    <mergeCell ref="EF190:ER190"/>
    <mergeCell ref="ES190:FE190"/>
    <mergeCell ref="EF187:ER187"/>
    <mergeCell ref="ES187:FE187"/>
    <mergeCell ref="A187:BW187"/>
    <mergeCell ref="BX187:CE187"/>
    <mergeCell ref="CF187:CR187"/>
    <mergeCell ref="CS187:DE187"/>
    <mergeCell ref="DF187:DR187"/>
    <mergeCell ref="DS187:EE187"/>
    <mergeCell ref="A190:BW190"/>
    <mergeCell ref="BX190:CE190"/>
    <mergeCell ref="CF190:CR190"/>
    <mergeCell ref="CS190:DE190"/>
    <mergeCell ref="DF190:DR190"/>
    <mergeCell ref="DS190:E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EF156:ER156"/>
    <mergeCell ref="ES156:FE156"/>
    <mergeCell ref="A156:BW156"/>
    <mergeCell ref="BX156:CE156"/>
    <mergeCell ref="CF156:CR156"/>
    <mergeCell ref="CS156:DE156"/>
    <mergeCell ref="DF156:DR156"/>
    <mergeCell ref="DS156:EE156"/>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7" r:id="rId1"/>
  <headerFooter alignWithMargins="0">
    <oddHeader>&amp;R&amp;"Times New Roman,обычный"&amp;7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4:FO91"/>
  <sheetViews>
    <sheetView view="pageBreakPreview" zoomScale="110" zoomScaleSheetLayoutView="110" workbookViewId="0" topLeftCell="A25">
      <selection activeCell="FL67" sqref="FL67"/>
    </sheetView>
  </sheetViews>
  <sheetFormatPr defaultColWidth="0.875" defaultRowHeight="12.75"/>
  <cols>
    <col min="1" max="59" width="0.875" style="1" customWidth="1"/>
    <col min="60" max="60" width="0.74609375" style="1" customWidth="1"/>
    <col min="61" max="95" width="0.875" style="1" customWidth="1"/>
    <col min="96" max="96" width="1.625" style="1" customWidth="1"/>
    <col min="97" max="114" width="0.875" style="1" customWidth="1"/>
    <col min="115" max="115" width="10.75390625" style="1" customWidth="1"/>
    <col min="116" max="135" width="0.875" style="1" customWidth="1"/>
    <col min="136" max="136" width="4.00390625" style="1" customWidth="1"/>
    <col min="137" max="145" width="0.875" style="1" customWidth="1"/>
    <col min="146" max="146" width="2.875" style="1" customWidth="1"/>
    <col min="147" max="155" width="0.875" style="1" customWidth="1"/>
    <col min="156" max="156" width="2.75390625" style="1" customWidth="1"/>
    <col min="157" max="167" width="0.875" style="1" customWidth="1"/>
    <col min="168" max="168" width="4.375" style="1" customWidth="1"/>
    <col min="169" max="169" width="10.25390625" style="1" customWidth="1"/>
    <col min="170" max="170" width="13.00390625" style="1" customWidth="1"/>
    <col min="171" max="171" width="11.25390625" style="1" customWidth="1"/>
    <col min="172" max="16384" width="0.875" style="1" customWidth="1"/>
  </cols>
  <sheetData>
    <row r="4" spans="2:166" s="7" customFormat="1" ht="13.5" customHeight="1">
      <c r="B4" s="486" t="s">
        <v>286</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6"/>
      <c r="EZ4" s="486"/>
      <c r="FA4" s="486"/>
      <c r="FB4" s="486"/>
      <c r="FC4" s="486"/>
      <c r="FD4" s="486"/>
      <c r="FE4" s="486"/>
      <c r="FF4" s="486"/>
      <c r="FG4" s="486"/>
      <c r="FH4" s="486"/>
      <c r="FI4" s="486"/>
      <c r="FJ4" s="486"/>
    </row>
    <row r="5" ht="10.5" customHeight="1"/>
    <row r="6" spans="1:168" ht="11.25" customHeight="1">
      <c r="A6" s="284" t="s">
        <v>137</v>
      </c>
      <c r="B6" s="284"/>
      <c r="C6" s="284"/>
      <c r="D6" s="284"/>
      <c r="E6" s="284"/>
      <c r="F6" s="284"/>
      <c r="G6" s="284"/>
      <c r="H6" s="237" t="s">
        <v>0</v>
      </c>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84" t="s">
        <v>138</v>
      </c>
      <c r="CM6" s="284"/>
      <c r="CN6" s="284"/>
      <c r="CO6" s="284"/>
      <c r="CP6" s="284"/>
      <c r="CQ6" s="284"/>
      <c r="CR6" s="284"/>
      <c r="CS6" s="284" t="s">
        <v>139</v>
      </c>
      <c r="CT6" s="284"/>
      <c r="CU6" s="284"/>
      <c r="CV6" s="284"/>
      <c r="CW6" s="284"/>
      <c r="CX6" s="284"/>
      <c r="CY6" s="284"/>
      <c r="CZ6" s="284" t="s">
        <v>261</v>
      </c>
      <c r="DA6" s="284"/>
      <c r="DB6" s="284"/>
      <c r="DC6" s="284"/>
      <c r="DD6" s="284"/>
      <c r="DE6" s="284"/>
      <c r="DF6" s="284"/>
      <c r="DG6" s="284"/>
      <c r="DH6" s="284"/>
      <c r="DI6" s="284"/>
      <c r="DJ6" s="284"/>
      <c r="DK6" s="284"/>
      <c r="DL6" s="284" t="s">
        <v>287</v>
      </c>
      <c r="DM6" s="284"/>
      <c r="DN6" s="284"/>
      <c r="DO6" s="284"/>
      <c r="DP6" s="284"/>
      <c r="DQ6" s="284"/>
      <c r="DR6" s="284"/>
      <c r="DS6" s="284"/>
      <c r="DT6" s="284"/>
      <c r="DU6" s="284"/>
      <c r="DV6" s="284"/>
      <c r="DW6" s="237" t="s">
        <v>8</v>
      </c>
      <c r="DX6" s="237"/>
      <c r="DY6" s="237"/>
      <c r="DZ6" s="237"/>
      <c r="EA6" s="237"/>
      <c r="EB6" s="237"/>
      <c r="EC6" s="237"/>
      <c r="ED6" s="237"/>
      <c r="EE6" s="237"/>
      <c r="EF6" s="237"/>
      <c r="EG6" s="237"/>
      <c r="EH6" s="237"/>
      <c r="EI6" s="237"/>
      <c r="EJ6" s="237"/>
      <c r="EK6" s="237"/>
      <c r="EL6" s="237"/>
      <c r="EM6" s="237"/>
      <c r="EN6" s="237"/>
      <c r="EO6" s="237"/>
      <c r="EP6" s="237"/>
      <c r="EQ6" s="237"/>
      <c r="ER6" s="237"/>
      <c r="ES6" s="237"/>
      <c r="ET6" s="237"/>
      <c r="EU6" s="237"/>
      <c r="EV6" s="237"/>
      <c r="EW6" s="237"/>
      <c r="EX6" s="237"/>
      <c r="EY6" s="237"/>
      <c r="EZ6" s="237"/>
      <c r="FA6" s="237"/>
      <c r="FB6" s="237"/>
      <c r="FC6" s="237"/>
      <c r="FD6" s="237"/>
      <c r="FE6" s="237"/>
      <c r="FF6" s="237"/>
      <c r="FG6" s="237"/>
      <c r="FH6" s="237"/>
      <c r="FI6" s="237"/>
      <c r="FJ6" s="237"/>
      <c r="FK6" s="237"/>
      <c r="FL6" s="182"/>
    </row>
    <row r="7" spans="1:168" ht="11.25" customHeight="1">
      <c r="A7" s="284"/>
      <c r="B7" s="284"/>
      <c r="C7" s="284"/>
      <c r="D7" s="284"/>
      <c r="E7" s="284"/>
      <c r="F7" s="284"/>
      <c r="G7" s="284"/>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3" t="s">
        <v>2</v>
      </c>
      <c r="DX7" s="283"/>
      <c r="DY7" s="283"/>
      <c r="DZ7" s="283"/>
      <c r="EA7" s="283"/>
      <c r="EB7" s="249" t="s">
        <v>256</v>
      </c>
      <c r="EC7" s="249"/>
      <c r="ED7" s="249"/>
      <c r="EE7" s="215" t="s">
        <v>249</v>
      </c>
      <c r="EF7" s="215"/>
      <c r="EG7" s="283" t="s">
        <v>2</v>
      </c>
      <c r="EH7" s="283"/>
      <c r="EI7" s="283"/>
      <c r="EJ7" s="283"/>
      <c r="EK7" s="283"/>
      <c r="EL7" s="249" t="s">
        <v>257</v>
      </c>
      <c r="EM7" s="249"/>
      <c r="EN7" s="249"/>
      <c r="EO7" s="215" t="s">
        <v>249</v>
      </c>
      <c r="EP7" s="215"/>
      <c r="EQ7" s="283" t="s">
        <v>2</v>
      </c>
      <c r="ER7" s="283"/>
      <c r="ES7" s="283"/>
      <c r="ET7" s="283"/>
      <c r="EU7" s="283"/>
      <c r="EV7" s="249" t="s">
        <v>673</v>
      </c>
      <c r="EW7" s="249"/>
      <c r="EX7" s="249"/>
      <c r="EY7" s="215" t="s">
        <v>249</v>
      </c>
      <c r="EZ7" s="215"/>
      <c r="FA7" s="284" t="s">
        <v>7</v>
      </c>
      <c r="FB7" s="284"/>
      <c r="FC7" s="284"/>
      <c r="FD7" s="284"/>
      <c r="FE7" s="284"/>
      <c r="FF7" s="284"/>
      <c r="FG7" s="284"/>
      <c r="FH7" s="284"/>
      <c r="FI7" s="284"/>
      <c r="FJ7" s="284"/>
      <c r="FK7" s="284"/>
      <c r="FL7" s="183"/>
    </row>
    <row r="8" spans="1:168" ht="36" customHeight="1">
      <c r="A8" s="284"/>
      <c r="B8" s="284"/>
      <c r="C8" s="284"/>
      <c r="D8" s="284"/>
      <c r="E8" s="284"/>
      <c r="F8" s="284"/>
      <c r="G8" s="284"/>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84"/>
      <c r="CM8" s="284"/>
      <c r="CN8" s="284"/>
      <c r="CO8" s="284"/>
      <c r="CP8" s="284"/>
      <c r="CQ8" s="284"/>
      <c r="CR8" s="284"/>
      <c r="CS8" s="284"/>
      <c r="CT8" s="284"/>
      <c r="CU8" s="284"/>
      <c r="CV8" s="284"/>
      <c r="CW8" s="284"/>
      <c r="CX8" s="284"/>
      <c r="CY8" s="284"/>
      <c r="CZ8" s="284"/>
      <c r="DA8" s="284"/>
      <c r="DB8" s="284"/>
      <c r="DC8" s="284"/>
      <c r="DD8" s="284"/>
      <c r="DE8" s="284"/>
      <c r="DF8" s="284"/>
      <c r="DG8" s="284"/>
      <c r="DH8" s="284"/>
      <c r="DI8" s="284"/>
      <c r="DJ8" s="284"/>
      <c r="DK8" s="284"/>
      <c r="DL8" s="284"/>
      <c r="DM8" s="284"/>
      <c r="DN8" s="284"/>
      <c r="DO8" s="284"/>
      <c r="DP8" s="284"/>
      <c r="DQ8" s="284"/>
      <c r="DR8" s="284"/>
      <c r="DS8" s="284"/>
      <c r="DT8" s="284"/>
      <c r="DU8" s="284"/>
      <c r="DV8" s="284"/>
      <c r="DW8" s="251" t="s">
        <v>140</v>
      </c>
      <c r="DX8" s="251"/>
      <c r="DY8" s="251"/>
      <c r="DZ8" s="251"/>
      <c r="EA8" s="251"/>
      <c r="EB8" s="251"/>
      <c r="EC8" s="251"/>
      <c r="ED8" s="251"/>
      <c r="EE8" s="251"/>
      <c r="EF8" s="251"/>
      <c r="EG8" s="251" t="s">
        <v>141</v>
      </c>
      <c r="EH8" s="251"/>
      <c r="EI8" s="251"/>
      <c r="EJ8" s="251"/>
      <c r="EK8" s="251"/>
      <c r="EL8" s="251"/>
      <c r="EM8" s="251"/>
      <c r="EN8" s="251"/>
      <c r="EO8" s="251"/>
      <c r="EP8" s="251"/>
      <c r="EQ8" s="251" t="s">
        <v>142</v>
      </c>
      <c r="ER8" s="251"/>
      <c r="ES8" s="251"/>
      <c r="ET8" s="251"/>
      <c r="EU8" s="251"/>
      <c r="EV8" s="251"/>
      <c r="EW8" s="251"/>
      <c r="EX8" s="251"/>
      <c r="EY8" s="251"/>
      <c r="EZ8" s="251"/>
      <c r="FA8" s="284"/>
      <c r="FB8" s="284"/>
      <c r="FC8" s="284"/>
      <c r="FD8" s="284"/>
      <c r="FE8" s="284"/>
      <c r="FF8" s="284"/>
      <c r="FG8" s="284"/>
      <c r="FH8" s="284"/>
      <c r="FI8" s="284"/>
      <c r="FJ8" s="284"/>
      <c r="FK8" s="284"/>
      <c r="FL8" s="183"/>
    </row>
    <row r="9" spans="1:171" ht="11.25">
      <c r="A9" s="248" t="s">
        <v>429</v>
      </c>
      <c r="B9" s="248"/>
      <c r="C9" s="248"/>
      <c r="D9" s="248"/>
      <c r="E9" s="248"/>
      <c r="F9" s="248"/>
      <c r="G9" s="248"/>
      <c r="H9" s="248" t="s">
        <v>10</v>
      </c>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t="s">
        <v>11</v>
      </c>
      <c r="CM9" s="248"/>
      <c r="CN9" s="248"/>
      <c r="CO9" s="248"/>
      <c r="CP9" s="248"/>
      <c r="CQ9" s="248"/>
      <c r="CR9" s="248"/>
      <c r="CS9" s="248" t="s">
        <v>12</v>
      </c>
      <c r="CT9" s="248"/>
      <c r="CU9" s="248"/>
      <c r="CV9" s="248"/>
      <c r="CW9" s="248"/>
      <c r="CX9" s="248"/>
      <c r="CY9" s="248"/>
      <c r="CZ9" s="248" t="s">
        <v>232</v>
      </c>
      <c r="DA9" s="248"/>
      <c r="DB9" s="248"/>
      <c r="DC9" s="248"/>
      <c r="DD9" s="248"/>
      <c r="DE9" s="248"/>
      <c r="DF9" s="248"/>
      <c r="DG9" s="248"/>
      <c r="DH9" s="248"/>
      <c r="DI9" s="248"/>
      <c r="DJ9" s="248"/>
      <c r="DK9" s="248"/>
      <c r="DL9" s="248" t="s">
        <v>248</v>
      </c>
      <c r="DM9" s="248"/>
      <c r="DN9" s="248"/>
      <c r="DO9" s="248"/>
      <c r="DP9" s="248"/>
      <c r="DQ9" s="248"/>
      <c r="DR9" s="248"/>
      <c r="DS9" s="248"/>
      <c r="DT9" s="248"/>
      <c r="DU9" s="248"/>
      <c r="DV9" s="248"/>
      <c r="DW9" s="248" t="s">
        <v>13</v>
      </c>
      <c r="DX9" s="248"/>
      <c r="DY9" s="248"/>
      <c r="DZ9" s="248"/>
      <c r="EA9" s="248"/>
      <c r="EB9" s="248"/>
      <c r="EC9" s="248"/>
      <c r="ED9" s="248"/>
      <c r="EE9" s="248"/>
      <c r="EF9" s="248"/>
      <c r="EG9" s="248" t="s">
        <v>14</v>
      </c>
      <c r="EH9" s="248"/>
      <c r="EI9" s="248"/>
      <c r="EJ9" s="248"/>
      <c r="EK9" s="248"/>
      <c r="EL9" s="248"/>
      <c r="EM9" s="248"/>
      <c r="EN9" s="248"/>
      <c r="EO9" s="248"/>
      <c r="EP9" s="248"/>
      <c r="EQ9" s="248" t="s">
        <v>15</v>
      </c>
      <c r="ER9" s="248"/>
      <c r="ES9" s="248"/>
      <c r="ET9" s="248"/>
      <c r="EU9" s="248"/>
      <c r="EV9" s="248"/>
      <c r="EW9" s="248"/>
      <c r="EX9" s="248"/>
      <c r="EY9" s="248"/>
      <c r="EZ9" s="248"/>
      <c r="FA9" s="248" t="s">
        <v>16</v>
      </c>
      <c r="FB9" s="248"/>
      <c r="FC9" s="248"/>
      <c r="FD9" s="248"/>
      <c r="FE9" s="248"/>
      <c r="FF9" s="248"/>
      <c r="FG9" s="248"/>
      <c r="FH9" s="248"/>
      <c r="FI9" s="248"/>
      <c r="FJ9" s="248"/>
      <c r="FK9" s="248"/>
      <c r="FL9" s="188"/>
      <c r="FM9" s="21">
        <f>FM10-DW10</f>
        <v>0</v>
      </c>
      <c r="FN9" s="21">
        <f>FN10-EG10</f>
        <v>0</v>
      </c>
      <c r="FO9" s="21">
        <f>FO10-EQ10</f>
        <v>0</v>
      </c>
    </row>
    <row r="10" spans="1:171" ht="16.5" customHeight="1">
      <c r="A10" s="241">
        <v>1</v>
      </c>
      <c r="B10" s="241"/>
      <c r="C10" s="241"/>
      <c r="D10" s="241"/>
      <c r="E10" s="241"/>
      <c r="F10" s="241"/>
      <c r="G10" s="241"/>
      <c r="H10" s="240" t="s">
        <v>143</v>
      </c>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1" t="s">
        <v>144</v>
      </c>
      <c r="CM10" s="241"/>
      <c r="CN10" s="241"/>
      <c r="CO10" s="241"/>
      <c r="CP10" s="241"/>
      <c r="CQ10" s="241"/>
      <c r="CR10" s="241"/>
      <c r="CS10" s="218" t="s">
        <v>41</v>
      </c>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4">
        <f>DW11+DW12+DW20+DW13</f>
        <v>10681077.770000001</v>
      </c>
      <c r="DX10" s="214"/>
      <c r="DY10" s="214"/>
      <c r="DZ10" s="214"/>
      <c r="EA10" s="214"/>
      <c r="EB10" s="214"/>
      <c r="EC10" s="214"/>
      <c r="ED10" s="214"/>
      <c r="EE10" s="214"/>
      <c r="EF10" s="214"/>
      <c r="EG10" s="214">
        <f>EG11+EG12+EG13+EG20</f>
        <v>11054272.77</v>
      </c>
      <c r="EH10" s="214"/>
      <c r="EI10" s="214"/>
      <c r="EJ10" s="214"/>
      <c r="EK10" s="214"/>
      <c r="EL10" s="214"/>
      <c r="EM10" s="214"/>
      <c r="EN10" s="214"/>
      <c r="EO10" s="214"/>
      <c r="EP10" s="214"/>
      <c r="EQ10" s="214">
        <f>EQ11+EQ12+EQ13+EQ20</f>
        <v>11452789.77</v>
      </c>
      <c r="ER10" s="214"/>
      <c r="ES10" s="214"/>
      <c r="ET10" s="214"/>
      <c r="EU10" s="214"/>
      <c r="EV10" s="214"/>
      <c r="EW10" s="214"/>
      <c r="EX10" s="214"/>
      <c r="EY10" s="214"/>
      <c r="EZ10" s="214"/>
      <c r="FA10" s="215"/>
      <c r="FB10" s="215"/>
      <c r="FC10" s="215"/>
      <c r="FD10" s="215"/>
      <c r="FE10" s="215"/>
      <c r="FF10" s="215"/>
      <c r="FG10" s="215"/>
      <c r="FH10" s="215"/>
      <c r="FI10" s="215"/>
      <c r="FJ10" s="215"/>
      <c r="FK10" s="215"/>
      <c r="FL10" s="186"/>
      <c r="FM10" s="21">
        <f>ПФХД!DF76</f>
        <v>10681077.770000001</v>
      </c>
      <c r="FN10" s="21">
        <f>ПФХД!DS76</f>
        <v>11054272.770000001</v>
      </c>
      <c r="FO10" s="21">
        <f>ПФХД!EF76</f>
        <v>11452789.770000001</v>
      </c>
    </row>
    <row r="11" spans="1:168" ht="90.75" customHeight="1">
      <c r="A11" s="218" t="s">
        <v>145</v>
      </c>
      <c r="B11" s="218"/>
      <c r="C11" s="218"/>
      <c r="D11" s="218"/>
      <c r="E11" s="218"/>
      <c r="F11" s="218"/>
      <c r="G11" s="218"/>
      <c r="H11" s="244" t="s">
        <v>147</v>
      </c>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18" t="s">
        <v>146</v>
      </c>
      <c r="CM11" s="218"/>
      <c r="CN11" s="218"/>
      <c r="CO11" s="218"/>
      <c r="CP11" s="218"/>
      <c r="CQ11" s="218"/>
      <c r="CR11" s="218"/>
      <c r="CS11" s="218" t="s">
        <v>41</v>
      </c>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4">
        <v>0</v>
      </c>
      <c r="DX11" s="214"/>
      <c r="DY11" s="214"/>
      <c r="DZ11" s="214"/>
      <c r="EA11" s="214"/>
      <c r="EB11" s="214"/>
      <c r="EC11" s="214"/>
      <c r="ED11" s="214"/>
      <c r="EE11" s="214"/>
      <c r="EF11" s="214"/>
      <c r="EG11" s="214">
        <f>EG14</f>
        <v>0</v>
      </c>
      <c r="EH11" s="214"/>
      <c r="EI11" s="214"/>
      <c r="EJ11" s="214"/>
      <c r="EK11" s="214"/>
      <c r="EL11" s="214"/>
      <c r="EM11" s="214"/>
      <c r="EN11" s="214"/>
      <c r="EO11" s="214"/>
      <c r="EP11" s="214"/>
      <c r="EQ11" s="214">
        <f>EQ14</f>
        <v>0</v>
      </c>
      <c r="ER11" s="214"/>
      <c r="ES11" s="214"/>
      <c r="ET11" s="214"/>
      <c r="EU11" s="214"/>
      <c r="EV11" s="214"/>
      <c r="EW11" s="214"/>
      <c r="EX11" s="214"/>
      <c r="EY11" s="214"/>
      <c r="EZ11" s="214"/>
      <c r="FA11" s="215"/>
      <c r="FB11" s="215"/>
      <c r="FC11" s="215"/>
      <c r="FD11" s="215"/>
      <c r="FE11" s="215"/>
      <c r="FF11" s="215"/>
      <c r="FG11" s="215"/>
      <c r="FH11" s="215"/>
      <c r="FI11" s="215"/>
      <c r="FJ11" s="215"/>
      <c r="FK11" s="215"/>
      <c r="FL11" s="186"/>
    </row>
    <row r="12" spans="1:168" ht="24" customHeight="1">
      <c r="A12" s="218" t="s">
        <v>148</v>
      </c>
      <c r="B12" s="218"/>
      <c r="C12" s="218"/>
      <c r="D12" s="218"/>
      <c r="E12" s="218"/>
      <c r="F12" s="218"/>
      <c r="G12" s="218"/>
      <c r="H12" s="244" t="s">
        <v>150</v>
      </c>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18" t="s">
        <v>149</v>
      </c>
      <c r="CM12" s="218"/>
      <c r="CN12" s="218"/>
      <c r="CO12" s="218"/>
      <c r="CP12" s="218"/>
      <c r="CQ12" s="218"/>
      <c r="CR12" s="218"/>
      <c r="CS12" s="218" t="s">
        <v>41</v>
      </c>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4">
        <v>0</v>
      </c>
      <c r="DX12" s="214"/>
      <c r="DY12" s="214"/>
      <c r="DZ12" s="214"/>
      <c r="EA12" s="214"/>
      <c r="EB12" s="214"/>
      <c r="EC12" s="214"/>
      <c r="ED12" s="214"/>
      <c r="EE12" s="214"/>
      <c r="EF12" s="214"/>
      <c r="EG12" s="214">
        <v>0</v>
      </c>
      <c r="EH12" s="214"/>
      <c r="EI12" s="214"/>
      <c r="EJ12" s="214"/>
      <c r="EK12" s="214"/>
      <c r="EL12" s="214"/>
      <c r="EM12" s="214"/>
      <c r="EN12" s="214"/>
      <c r="EO12" s="214"/>
      <c r="EP12" s="214"/>
      <c r="EQ12" s="214">
        <v>0</v>
      </c>
      <c r="ER12" s="214"/>
      <c r="ES12" s="214"/>
      <c r="ET12" s="214"/>
      <c r="EU12" s="214"/>
      <c r="EV12" s="214"/>
      <c r="EW12" s="214"/>
      <c r="EX12" s="214"/>
      <c r="EY12" s="214"/>
      <c r="EZ12" s="214"/>
      <c r="FA12" s="215"/>
      <c r="FB12" s="215"/>
      <c r="FC12" s="215"/>
      <c r="FD12" s="215"/>
      <c r="FE12" s="215"/>
      <c r="FF12" s="215"/>
      <c r="FG12" s="215"/>
      <c r="FH12" s="215"/>
      <c r="FI12" s="215"/>
      <c r="FJ12" s="215"/>
      <c r="FK12" s="215"/>
      <c r="FL12" s="186"/>
    </row>
    <row r="13" spans="1:168" ht="24" customHeight="1">
      <c r="A13" s="218" t="s">
        <v>151</v>
      </c>
      <c r="B13" s="218"/>
      <c r="C13" s="218"/>
      <c r="D13" s="218"/>
      <c r="E13" s="218"/>
      <c r="F13" s="218"/>
      <c r="G13" s="218"/>
      <c r="H13" s="244" t="s">
        <v>155</v>
      </c>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18" t="s">
        <v>153</v>
      </c>
      <c r="CM13" s="218"/>
      <c r="CN13" s="218"/>
      <c r="CO13" s="218"/>
      <c r="CP13" s="218"/>
      <c r="CQ13" s="218"/>
      <c r="CR13" s="218"/>
      <c r="CS13" s="218" t="s">
        <v>41</v>
      </c>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4">
        <f>DW14+DW19</f>
        <v>637005.63</v>
      </c>
      <c r="DX13" s="214"/>
      <c r="DY13" s="214"/>
      <c r="DZ13" s="214"/>
      <c r="EA13" s="214"/>
      <c r="EB13" s="214"/>
      <c r="EC13" s="214"/>
      <c r="ED13" s="214"/>
      <c r="EE13" s="214"/>
      <c r="EF13" s="214"/>
      <c r="EG13" s="214">
        <f>EG14+EG19</f>
        <v>0</v>
      </c>
      <c r="EH13" s="214"/>
      <c r="EI13" s="214"/>
      <c r="EJ13" s="214"/>
      <c r="EK13" s="214"/>
      <c r="EL13" s="214"/>
      <c r="EM13" s="214"/>
      <c r="EN13" s="214"/>
      <c r="EO13" s="214"/>
      <c r="EP13" s="214"/>
      <c r="EQ13" s="214">
        <f>EQ14+EQ19</f>
        <v>0</v>
      </c>
      <c r="ER13" s="214"/>
      <c r="ES13" s="214"/>
      <c r="ET13" s="214"/>
      <c r="EU13" s="214"/>
      <c r="EV13" s="214"/>
      <c r="EW13" s="214"/>
      <c r="EX13" s="214"/>
      <c r="EY13" s="214"/>
      <c r="EZ13" s="214"/>
      <c r="FA13" s="215"/>
      <c r="FB13" s="215"/>
      <c r="FC13" s="215"/>
      <c r="FD13" s="215"/>
      <c r="FE13" s="215"/>
      <c r="FF13" s="215"/>
      <c r="FG13" s="215"/>
      <c r="FH13" s="215"/>
      <c r="FI13" s="215"/>
      <c r="FJ13" s="215"/>
      <c r="FK13" s="215"/>
      <c r="FL13" s="186"/>
    </row>
    <row r="14" spans="1:171" ht="21.75" customHeight="1">
      <c r="A14" s="218" t="s">
        <v>224</v>
      </c>
      <c r="B14" s="218"/>
      <c r="C14" s="218"/>
      <c r="D14" s="218"/>
      <c r="E14" s="218"/>
      <c r="F14" s="218"/>
      <c r="G14" s="218"/>
      <c r="H14" s="220" t="s">
        <v>160</v>
      </c>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1"/>
      <c r="BL14" s="221"/>
      <c r="BM14" s="221"/>
      <c r="BN14" s="221"/>
      <c r="BO14" s="221"/>
      <c r="BP14" s="221"/>
      <c r="BQ14" s="221"/>
      <c r="BR14" s="221"/>
      <c r="BS14" s="221"/>
      <c r="BT14" s="221"/>
      <c r="BU14" s="221"/>
      <c r="BV14" s="221"/>
      <c r="BW14" s="221"/>
      <c r="BX14" s="221"/>
      <c r="BY14" s="221"/>
      <c r="BZ14" s="221"/>
      <c r="CA14" s="221"/>
      <c r="CB14" s="221"/>
      <c r="CC14" s="221"/>
      <c r="CD14" s="221"/>
      <c r="CE14" s="221"/>
      <c r="CF14" s="221"/>
      <c r="CG14" s="221"/>
      <c r="CH14" s="221"/>
      <c r="CI14" s="221"/>
      <c r="CJ14" s="221"/>
      <c r="CK14" s="221"/>
      <c r="CL14" s="218" t="s">
        <v>225</v>
      </c>
      <c r="CM14" s="218"/>
      <c r="CN14" s="218"/>
      <c r="CO14" s="218"/>
      <c r="CP14" s="218"/>
      <c r="CQ14" s="218"/>
      <c r="CR14" s="218"/>
      <c r="CS14" s="218" t="s">
        <v>41</v>
      </c>
      <c r="CT14" s="218"/>
      <c r="CU14" s="218"/>
      <c r="CV14" s="218"/>
      <c r="CW14" s="218"/>
      <c r="CX14" s="218"/>
      <c r="CY14" s="218"/>
      <c r="CZ14" s="218" t="s">
        <v>41</v>
      </c>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22">
        <f>DW15</f>
        <v>637005.63</v>
      </c>
      <c r="DX14" s="222"/>
      <c r="DY14" s="222"/>
      <c r="DZ14" s="222"/>
      <c r="EA14" s="222"/>
      <c r="EB14" s="222"/>
      <c r="EC14" s="222"/>
      <c r="ED14" s="222"/>
      <c r="EE14" s="222"/>
      <c r="EF14" s="222"/>
      <c r="EG14" s="222">
        <v>0</v>
      </c>
      <c r="EH14" s="222"/>
      <c r="EI14" s="222"/>
      <c r="EJ14" s="222"/>
      <c r="EK14" s="222"/>
      <c r="EL14" s="222"/>
      <c r="EM14" s="222"/>
      <c r="EN14" s="222"/>
      <c r="EO14" s="222"/>
      <c r="EP14" s="222"/>
      <c r="EQ14" s="222">
        <v>0</v>
      </c>
      <c r="ER14" s="222"/>
      <c r="ES14" s="222"/>
      <c r="ET14" s="222"/>
      <c r="EU14" s="222"/>
      <c r="EV14" s="222"/>
      <c r="EW14" s="222"/>
      <c r="EX14" s="222"/>
      <c r="EY14" s="222"/>
      <c r="EZ14" s="222"/>
      <c r="FA14" s="215"/>
      <c r="FB14" s="215"/>
      <c r="FC14" s="215"/>
      <c r="FD14" s="215"/>
      <c r="FE14" s="215"/>
      <c r="FF14" s="215"/>
      <c r="FG14" s="215"/>
      <c r="FH14" s="215"/>
      <c r="FI14" s="215"/>
      <c r="FJ14" s="215"/>
      <c r="FK14" s="215"/>
      <c r="FL14" s="186"/>
      <c r="FN14" s="1">
        <v>637005.63</v>
      </c>
      <c r="FO14" s="1">
        <v>2</v>
      </c>
    </row>
    <row r="15" spans="1:171" ht="11.25">
      <c r="A15" s="218"/>
      <c r="B15" s="218"/>
      <c r="C15" s="218"/>
      <c r="D15" s="218"/>
      <c r="E15" s="218"/>
      <c r="F15" s="218"/>
      <c r="G15" s="218"/>
      <c r="H15" s="484" t="s">
        <v>226</v>
      </c>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218" t="s">
        <v>227</v>
      </c>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4">
        <v>637005.63</v>
      </c>
      <c r="DX15" s="214"/>
      <c r="DY15" s="214"/>
      <c r="DZ15" s="214"/>
      <c r="EA15" s="214"/>
      <c r="EB15" s="214"/>
      <c r="EC15" s="214"/>
      <c r="ED15" s="214"/>
      <c r="EE15" s="214"/>
      <c r="EF15" s="214"/>
      <c r="EG15" s="214">
        <v>0</v>
      </c>
      <c r="EH15" s="214"/>
      <c r="EI15" s="214"/>
      <c r="EJ15" s="214"/>
      <c r="EK15" s="214"/>
      <c r="EL15" s="214"/>
      <c r="EM15" s="214"/>
      <c r="EN15" s="214"/>
      <c r="EO15" s="214"/>
      <c r="EP15" s="214"/>
      <c r="EQ15" s="214">
        <v>0</v>
      </c>
      <c r="ER15" s="214"/>
      <c r="ES15" s="214"/>
      <c r="ET15" s="214"/>
      <c r="EU15" s="214"/>
      <c r="EV15" s="214"/>
      <c r="EW15" s="214"/>
      <c r="EX15" s="214"/>
      <c r="EY15" s="214"/>
      <c r="EZ15" s="214"/>
      <c r="FA15" s="215"/>
      <c r="FB15" s="215"/>
      <c r="FC15" s="215"/>
      <c r="FD15" s="215"/>
      <c r="FE15" s="215"/>
      <c r="FF15" s="215"/>
      <c r="FG15" s="215"/>
      <c r="FH15" s="215"/>
      <c r="FI15" s="215"/>
      <c r="FJ15" s="215"/>
      <c r="FK15" s="215"/>
      <c r="FL15" s="186"/>
      <c r="FO15" s="1">
        <v>4</v>
      </c>
    </row>
    <row r="16" spans="1:171" ht="9" customHeight="1">
      <c r="A16" s="218"/>
      <c r="B16" s="218"/>
      <c r="C16" s="218"/>
      <c r="D16" s="218"/>
      <c r="E16" s="218"/>
      <c r="F16" s="218"/>
      <c r="G16" s="218"/>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5"/>
      <c r="FB16" s="215"/>
      <c r="FC16" s="215"/>
      <c r="FD16" s="215"/>
      <c r="FE16" s="215"/>
      <c r="FF16" s="215"/>
      <c r="FG16" s="215"/>
      <c r="FH16" s="215"/>
      <c r="FI16" s="215"/>
      <c r="FJ16" s="215"/>
      <c r="FK16" s="215"/>
      <c r="FL16" s="186"/>
      <c r="FO16" s="1">
        <v>5</v>
      </c>
    </row>
    <row r="17" spans="1:170" ht="11.25">
      <c r="A17" s="218"/>
      <c r="B17" s="218"/>
      <c r="C17" s="218"/>
      <c r="D17" s="218"/>
      <c r="E17" s="218"/>
      <c r="F17" s="218"/>
      <c r="G17" s="218"/>
      <c r="H17" s="484" t="s">
        <v>250</v>
      </c>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c r="BE17" s="484"/>
      <c r="BF17" s="484"/>
      <c r="BG17" s="484"/>
      <c r="BH17" s="484"/>
      <c r="BI17" s="484"/>
      <c r="BJ17" s="484"/>
      <c r="BK17" s="484"/>
      <c r="BL17" s="484"/>
      <c r="BM17" s="484"/>
      <c r="BN17" s="484"/>
      <c r="BO17" s="484"/>
      <c r="BP17" s="484"/>
      <c r="BQ17" s="484"/>
      <c r="BR17" s="484"/>
      <c r="BS17" s="484"/>
      <c r="BT17" s="484"/>
      <c r="BU17" s="484"/>
      <c r="BV17" s="484"/>
      <c r="BW17" s="484"/>
      <c r="BX17" s="484"/>
      <c r="BY17" s="484"/>
      <c r="BZ17" s="484"/>
      <c r="CA17" s="484"/>
      <c r="CB17" s="484"/>
      <c r="CC17" s="484"/>
      <c r="CD17" s="484"/>
      <c r="CE17" s="484"/>
      <c r="CF17" s="484"/>
      <c r="CG17" s="484"/>
      <c r="CH17" s="484"/>
      <c r="CI17" s="484"/>
      <c r="CJ17" s="484"/>
      <c r="CK17" s="484"/>
      <c r="CL17" s="218" t="s">
        <v>251</v>
      </c>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5"/>
      <c r="FB17" s="215"/>
      <c r="FC17" s="215"/>
      <c r="FD17" s="215"/>
      <c r="FE17" s="215"/>
      <c r="FF17" s="215"/>
      <c r="FG17" s="215"/>
      <c r="FH17" s="215"/>
      <c r="FI17" s="215"/>
      <c r="FJ17" s="215"/>
      <c r="FK17" s="215"/>
      <c r="FL17" s="186"/>
      <c r="FN17" s="1">
        <f>SUM(FN14:FN16)</f>
        <v>637005.63</v>
      </c>
    </row>
    <row r="18" spans="1:168" ht="9" customHeight="1">
      <c r="A18" s="218"/>
      <c r="B18" s="218"/>
      <c r="C18" s="218"/>
      <c r="D18" s="218"/>
      <c r="E18" s="218"/>
      <c r="F18" s="218"/>
      <c r="G18" s="218"/>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5"/>
      <c r="FB18" s="215"/>
      <c r="FC18" s="215"/>
      <c r="FD18" s="215"/>
      <c r="FE18" s="215"/>
      <c r="FF18" s="215"/>
      <c r="FG18" s="215"/>
      <c r="FH18" s="215"/>
      <c r="FI18" s="215"/>
      <c r="FJ18" s="215"/>
      <c r="FK18" s="215"/>
      <c r="FL18" s="186"/>
    </row>
    <row r="19" spans="1:168" ht="11.25">
      <c r="A19" s="218" t="s">
        <v>228</v>
      </c>
      <c r="B19" s="218"/>
      <c r="C19" s="218"/>
      <c r="D19" s="218"/>
      <c r="E19" s="218"/>
      <c r="F19" s="218"/>
      <c r="G19" s="218"/>
      <c r="H19" s="220" t="s">
        <v>187</v>
      </c>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18" t="s">
        <v>229</v>
      </c>
      <c r="CM19" s="218"/>
      <c r="CN19" s="218"/>
      <c r="CO19" s="218"/>
      <c r="CP19" s="218"/>
      <c r="CQ19" s="218"/>
      <c r="CR19" s="218"/>
      <c r="CS19" s="218" t="s">
        <v>41</v>
      </c>
      <c r="CT19" s="218"/>
      <c r="CU19" s="218"/>
      <c r="CV19" s="218"/>
      <c r="CW19" s="218"/>
      <c r="CX19" s="218"/>
      <c r="CY19" s="218"/>
      <c r="CZ19" s="218" t="s">
        <v>41</v>
      </c>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485">
        <v>0</v>
      </c>
      <c r="DX19" s="485"/>
      <c r="DY19" s="485"/>
      <c r="DZ19" s="485"/>
      <c r="EA19" s="485"/>
      <c r="EB19" s="485"/>
      <c r="EC19" s="485"/>
      <c r="ED19" s="485"/>
      <c r="EE19" s="485"/>
      <c r="EF19" s="485"/>
      <c r="EG19" s="485">
        <v>0</v>
      </c>
      <c r="EH19" s="485"/>
      <c r="EI19" s="485"/>
      <c r="EJ19" s="485"/>
      <c r="EK19" s="485"/>
      <c r="EL19" s="485"/>
      <c r="EM19" s="485"/>
      <c r="EN19" s="485"/>
      <c r="EO19" s="485"/>
      <c r="EP19" s="485"/>
      <c r="EQ19" s="485">
        <v>0</v>
      </c>
      <c r="ER19" s="485"/>
      <c r="ES19" s="485"/>
      <c r="ET19" s="485"/>
      <c r="EU19" s="485"/>
      <c r="EV19" s="485"/>
      <c r="EW19" s="485"/>
      <c r="EX19" s="485"/>
      <c r="EY19" s="485"/>
      <c r="EZ19" s="485"/>
      <c r="FA19" s="215"/>
      <c r="FB19" s="215"/>
      <c r="FC19" s="215"/>
      <c r="FD19" s="215"/>
      <c r="FE19" s="215"/>
      <c r="FF19" s="215"/>
      <c r="FG19" s="215"/>
      <c r="FH19" s="215"/>
      <c r="FI19" s="215"/>
      <c r="FJ19" s="215"/>
      <c r="FK19" s="215"/>
      <c r="FL19" s="186"/>
    </row>
    <row r="20" spans="1:168" ht="24" customHeight="1">
      <c r="A20" s="218" t="s">
        <v>152</v>
      </c>
      <c r="B20" s="218"/>
      <c r="C20" s="218"/>
      <c r="D20" s="218"/>
      <c r="E20" s="218"/>
      <c r="F20" s="218"/>
      <c r="G20" s="218"/>
      <c r="H20" s="244" t="s">
        <v>156</v>
      </c>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5"/>
      <c r="CE20" s="245"/>
      <c r="CF20" s="245"/>
      <c r="CG20" s="245"/>
      <c r="CH20" s="245"/>
      <c r="CI20" s="245"/>
      <c r="CJ20" s="245"/>
      <c r="CK20" s="245"/>
      <c r="CL20" s="218" t="s">
        <v>154</v>
      </c>
      <c r="CM20" s="218"/>
      <c r="CN20" s="218"/>
      <c r="CO20" s="218"/>
      <c r="CP20" s="218"/>
      <c r="CQ20" s="218"/>
      <c r="CR20" s="218"/>
      <c r="CS20" s="218" t="s">
        <v>41</v>
      </c>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4">
        <f>DW21+DW24+DW41+DW46+DW49</f>
        <v>10044072.14</v>
      </c>
      <c r="DX20" s="214"/>
      <c r="DY20" s="214"/>
      <c r="DZ20" s="214"/>
      <c r="EA20" s="214"/>
      <c r="EB20" s="214"/>
      <c r="EC20" s="214"/>
      <c r="ED20" s="214"/>
      <c r="EE20" s="214"/>
      <c r="EF20" s="214"/>
      <c r="EG20" s="214">
        <f>EG21+EG24+EG41+EG46+EG49</f>
        <v>11054272.77</v>
      </c>
      <c r="EH20" s="214"/>
      <c r="EI20" s="214"/>
      <c r="EJ20" s="214"/>
      <c r="EK20" s="214"/>
      <c r="EL20" s="214"/>
      <c r="EM20" s="214"/>
      <c r="EN20" s="214"/>
      <c r="EO20" s="214"/>
      <c r="EP20" s="214"/>
      <c r="EQ20" s="214">
        <f>EQ21+EQ24+EQ41+EQ46+EQ49</f>
        <v>11452789.77</v>
      </c>
      <c r="ER20" s="214"/>
      <c r="ES20" s="214"/>
      <c r="ET20" s="214"/>
      <c r="EU20" s="214"/>
      <c r="EV20" s="214"/>
      <c r="EW20" s="214"/>
      <c r="EX20" s="214"/>
      <c r="EY20" s="214"/>
      <c r="EZ20" s="214"/>
      <c r="FA20" s="215"/>
      <c r="FB20" s="215"/>
      <c r="FC20" s="215"/>
      <c r="FD20" s="215"/>
      <c r="FE20" s="215"/>
      <c r="FF20" s="215"/>
      <c r="FG20" s="215"/>
      <c r="FH20" s="215"/>
      <c r="FI20" s="215"/>
      <c r="FJ20" s="215"/>
      <c r="FK20" s="215"/>
      <c r="FL20" s="186"/>
    </row>
    <row r="21" spans="1:170" ht="34.5" customHeight="1">
      <c r="A21" s="218" t="s">
        <v>157</v>
      </c>
      <c r="B21" s="218"/>
      <c r="C21" s="218"/>
      <c r="D21" s="218"/>
      <c r="E21" s="218"/>
      <c r="F21" s="218"/>
      <c r="G21" s="218"/>
      <c r="H21" s="220" t="s">
        <v>290</v>
      </c>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221"/>
      <c r="CB21" s="221"/>
      <c r="CC21" s="221"/>
      <c r="CD21" s="221"/>
      <c r="CE21" s="221"/>
      <c r="CF21" s="221"/>
      <c r="CG21" s="221"/>
      <c r="CH21" s="221"/>
      <c r="CI21" s="221"/>
      <c r="CJ21" s="221"/>
      <c r="CK21" s="221"/>
      <c r="CL21" s="218" t="s">
        <v>158</v>
      </c>
      <c r="CM21" s="218"/>
      <c r="CN21" s="218"/>
      <c r="CO21" s="218"/>
      <c r="CP21" s="218"/>
      <c r="CQ21" s="218"/>
      <c r="CR21" s="218"/>
      <c r="CS21" s="218" t="s">
        <v>41</v>
      </c>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4">
        <f>DW22+DW23</f>
        <v>5144636</v>
      </c>
      <c r="DX21" s="214"/>
      <c r="DY21" s="214"/>
      <c r="DZ21" s="214"/>
      <c r="EA21" s="214"/>
      <c r="EB21" s="214"/>
      <c r="EC21" s="214"/>
      <c r="ED21" s="214"/>
      <c r="EE21" s="214"/>
      <c r="EF21" s="214"/>
      <c r="EG21" s="214">
        <f>EG22+EG23</f>
        <v>5217831</v>
      </c>
      <c r="EH21" s="214"/>
      <c r="EI21" s="214"/>
      <c r="EJ21" s="214"/>
      <c r="EK21" s="214"/>
      <c r="EL21" s="214"/>
      <c r="EM21" s="214"/>
      <c r="EN21" s="214"/>
      <c r="EO21" s="214"/>
      <c r="EP21" s="214"/>
      <c r="EQ21" s="214">
        <f>EQ22+EQ23</f>
        <v>5285990</v>
      </c>
      <c r="ER21" s="214"/>
      <c r="ES21" s="214"/>
      <c r="ET21" s="214"/>
      <c r="EU21" s="214"/>
      <c r="EV21" s="214"/>
      <c r="EW21" s="214"/>
      <c r="EX21" s="214"/>
      <c r="EY21" s="214"/>
      <c r="EZ21" s="214"/>
      <c r="FA21" s="215"/>
      <c r="FB21" s="215"/>
      <c r="FC21" s="215"/>
      <c r="FD21" s="215"/>
      <c r="FE21" s="215"/>
      <c r="FF21" s="215"/>
      <c r="FG21" s="215"/>
      <c r="FH21" s="215"/>
      <c r="FI21" s="215"/>
      <c r="FJ21" s="215"/>
      <c r="FK21" s="215"/>
      <c r="FL21" s="186"/>
      <c r="FN21" s="1" t="s">
        <v>475</v>
      </c>
    </row>
    <row r="22" spans="1:168" ht="21.75" customHeight="1">
      <c r="A22" s="218" t="s">
        <v>159</v>
      </c>
      <c r="B22" s="218"/>
      <c r="C22" s="218"/>
      <c r="D22" s="218"/>
      <c r="E22" s="218"/>
      <c r="F22" s="218"/>
      <c r="G22" s="218"/>
      <c r="H22" s="216" t="s">
        <v>160</v>
      </c>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8" t="s">
        <v>161</v>
      </c>
      <c r="CM22" s="218"/>
      <c r="CN22" s="218"/>
      <c r="CO22" s="218"/>
      <c r="CP22" s="218"/>
      <c r="CQ22" s="218"/>
      <c r="CR22" s="218"/>
      <c r="CS22" s="218" t="s">
        <v>41</v>
      </c>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22">
        <v>5144636</v>
      </c>
      <c r="DX22" s="222"/>
      <c r="DY22" s="222"/>
      <c r="DZ22" s="222"/>
      <c r="EA22" s="222"/>
      <c r="EB22" s="222"/>
      <c r="EC22" s="222"/>
      <c r="ED22" s="222"/>
      <c r="EE22" s="222"/>
      <c r="EF22" s="222"/>
      <c r="EG22" s="222">
        <v>5217831</v>
      </c>
      <c r="EH22" s="222"/>
      <c r="EI22" s="222"/>
      <c r="EJ22" s="222"/>
      <c r="EK22" s="222"/>
      <c r="EL22" s="222"/>
      <c r="EM22" s="222"/>
      <c r="EN22" s="222"/>
      <c r="EO22" s="222"/>
      <c r="EP22" s="222"/>
      <c r="EQ22" s="222">
        <v>5285990</v>
      </c>
      <c r="ER22" s="222"/>
      <c r="ES22" s="222"/>
      <c r="ET22" s="222"/>
      <c r="EU22" s="222"/>
      <c r="EV22" s="222"/>
      <c r="EW22" s="222"/>
      <c r="EX22" s="222"/>
      <c r="EY22" s="222"/>
      <c r="EZ22" s="222"/>
      <c r="FA22" s="215"/>
      <c r="FB22" s="215"/>
      <c r="FC22" s="215"/>
      <c r="FD22" s="215"/>
      <c r="FE22" s="215"/>
      <c r="FF22" s="215"/>
      <c r="FG22" s="215"/>
      <c r="FH22" s="215"/>
      <c r="FI22" s="215"/>
      <c r="FJ22" s="215"/>
      <c r="FK22" s="215"/>
      <c r="FL22" s="186"/>
    </row>
    <row r="23" spans="1:168" ht="12.75" customHeight="1">
      <c r="A23" s="218" t="s">
        <v>162</v>
      </c>
      <c r="B23" s="218"/>
      <c r="C23" s="218"/>
      <c r="D23" s="218"/>
      <c r="E23" s="218"/>
      <c r="F23" s="218"/>
      <c r="G23" s="218"/>
      <c r="H23" s="216" t="s">
        <v>163</v>
      </c>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8" t="s">
        <v>164</v>
      </c>
      <c r="CM23" s="218"/>
      <c r="CN23" s="218"/>
      <c r="CO23" s="218"/>
      <c r="CP23" s="218"/>
      <c r="CQ23" s="218"/>
      <c r="CR23" s="218"/>
      <c r="CS23" s="218" t="s">
        <v>41</v>
      </c>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485">
        <v>0</v>
      </c>
      <c r="DX23" s="485"/>
      <c r="DY23" s="485"/>
      <c r="DZ23" s="485"/>
      <c r="EA23" s="485"/>
      <c r="EB23" s="485"/>
      <c r="EC23" s="485"/>
      <c r="ED23" s="485"/>
      <c r="EE23" s="485"/>
      <c r="EF23" s="485"/>
      <c r="EG23" s="485">
        <v>0</v>
      </c>
      <c r="EH23" s="485"/>
      <c r="EI23" s="485"/>
      <c r="EJ23" s="485"/>
      <c r="EK23" s="485"/>
      <c r="EL23" s="485"/>
      <c r="EM23" s="485"/>
      <c r="EN23" s="485"/>
      <c r="EO23" s="485"/>
      <c r="EP23" s="485"/>
      <c r="EQ23" s="485">
        <v>0</v>
      </c>
      <c r="ER23" s="485"/>
      <c r="ES23" s="485"/>
      <c r="ET23" s="485"/>
      <c r="EU23" s="485"/>
      <c r="EV23" s="485"/>
      <c r="EW23" s="485"/>
      <c r="EX23" s="485"/>
      <c r="EY23" s="485"/>
      <c r="EZ23" s="485"/>
      <c r="FA23" s="215"/>
      <c r="FB23" s="215"/>
      <c r="FC23" s="215"/>
      <c r="FD23" s="215"/>
      <c r="FE23" s="215"/>
      <c r="FF23" s="215"/>
      <c r="FG23" s="215"/>
      <c r="FH23" s="215"/>
      <c r="FI23" s="215"/>
      <c r="FJ23" s="215"/>
      <c r="FK23" s="215"/>
      <c r="FL23" s="186"/>
    </row>
    <row r="24" spans="1:168" ht="21.75" customHeight="1">
      <c r="A24" s="218" t="s">
        <v>165</v>
      </c>
      <c r="B24" s="218"/>
      <c r="C24" s="218"/>
      <c r="D24" s="218"/>
      <c r="E24" s="218"/>
      <c r="F24" s="218"/>
      <c r="G24" s="218"/>
      <c r="H24" s="220" t="s">
        <v>166</v>
      </c>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18" t="s">
        <v>167</v>
      </c>
      <c r="CM24" s="218"/>
      <c r="CN24" s="218"/>
      <c r="CO24" s="218"/>
      <c r="CP24" s="218"/>
      <c r="CQ24" s="218"/>
      <c r="CR24" s="218"/>
      <c r="CS24" s="218" t="s">
        <v>41</v>
      </c>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4">
        <f>DW25+DW40</f>
        <v>285360</v>
      </c>
      <c r="DX24" s="214"/>
      <c r="DY24" s="214"/>
      <c r="DZ24" s="214"/>
      <c r="EA24" s="214"/>
      <c r="EB24" s="214"/>
      <c r="EC24" s="214"/>
      <c r="ED24" s="214"/>
      <c r="EE24" s="214"/>
      <c r="EF24" s="214"/>
      <c r="EG24" s="214">
        <f>EG25+EG40</f>
        <v>585360</v>
      </c>
      <c r="EH24" s="214"/>
      <c r="EI24" s="214"/>
      <c r="EJ24" s="214"/>
      <c r="EK24" s="214"/>
      <c r="EL24" s="214"/>
      <c r="EM24" s="214"/>
      <c r="EN24" s="214"/>
      <c r="EO24" s="214"/>
      <c r="EP24" s="214"/>
      <c r="EQ24" s="214">
        <f>EQ25+EQ40</f>
        <v>915718</v>
      </c>
      <c r="ER24" s="214"/>
      <c r="ES24" s="214"/>
      <c r="ET24" s="214"/>
      <c r="EU24" s="214"/>
      <c r="EV24" s="214"/>
      <c r="EW24" s="214"/>
      <c r="EX24" s="214"/>
      <c r="EY24" s="214"/>
      <c r="EZ24" s="214"/>
      <c r="FA24" s="215"/>
      <c r="FB24" s="215"/>
      <c r="FC24" s="215"/>
      <c r="FD24" s="215"/>
      <c r="FE24" s="215"/>
      <c r="FF24" s="215"/>
      <c r="FG24" s="215"/>
      <c r="FH24" s="215"/>
      <c r="FI24" s="215"/>
      <c r="FJ24" s="215"/>
      <c r="FK24" s="215"/>
      <c r="FL24" s="186"/>
    </row>
    <row r="25" spans="1:170" ht="21.75" customHeight="1">
      <c r="A25" s="218" t="s">
        <v>168</v>
      </c>
      <c r="B25" s="218"/>
      <c r="C25" s="218"/>
      <c r="D25" s="218"/>
      <c r="E25" s="218"/>
      <c r="F25" s="218"/>
      <c r="G25" s="218"/>
      <c r="H25" s="216" t="s">
        <v>160</v>
      </c>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8" t="s">
        <v>667</v>
      </c>
      <c r="CM25" s="218"/>
      <c r="CN25" s="218"/>
      <c r="CO25" s="218"/>
      <c r="CP25" s="218"/>
      <c r="CQ25" s="218"/>
      <c r="CR25" s="218"/>
      <c r="CS25" s="218" t="s">
        <v>41</v>
      </c>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22">
        <f>DW26+DW28+DW29+DW30+DW31+DW32+DW33+DW34+DW35+DW36+DW37+DW38</f>
        <v>285360</v>
      </c>
      <c r="DX25" s="222"/>
      <c r="DY25" s="222"/>
      <c r="DZ25" s="222"/>
      <c r="EA25" s="222"/>
      <c r="EB25" s="222"/>
      <c r="EC25" s="222"/>
      <c r="ED25" s="222"/>
      <c r="EE25" s="222"/>
      <c r="EF25" s="222"/>
      <c r="EG25" s="222">
        <f>EG26+EG28+EG29+EG30+EG31+EG32+EG33+EG34+EG35+EG36+EG37+EG38</f>
        <v>585360</v>
      </c>
      <c r="EH25" s="222"/>
      <c r="EI25" s="222"/>
      <c r="EJ25" s="222"/>
      <c r="EK25" s="222"/>
      <c r="EL25" s="222"/>
      <c r="EM25" s="222"/>
      <c r="EN25" s="222"/>
      <c r="EO25" s="222"/>
      <c r="EP25" s="222"/>
      <c r="EQ25" s="222">
        <f>EQ26+EQ28+EQ29+EQ30+EQ31+EQ32+EQ33+EQ34+EQ35+EQ36+EQ37+EQ38</f>
        <v>915718</v>
      </c>
      <c r="ER25" s="222"/>
      <c r="ES25" s="222"/>
      <c r="ET25" s="222"/>
      <c r="EU25" s="222"/>
      <c r="EV25" s="222"/>
      <c r="EW25" s="222"/>
      <c r="EX25" s="222"/>
      <c r="EY25" s="222"/>
      <c r="EZ25" s="222"/>
      <c r="FA25" s="215"/>
      <c r="FB25" s="215"/>
      <c r="FC25" s="215"/>
      <c r="FD25" s="215"/>
      <c r="FE25" s="215"/>
      <c r="FF25" s="215"/>
      <c r="FG25" s="215"/>
      <c r="FH25" s="215"/>
      <c r="FI25" s="215"/>
      <c r="FJ25" s="215"/>
      <c r="FK25" s="215"/>
      <c r="FL25" s="186"/>
      <c r="FN25" s="1" t="s">
        <v>477</v>
      </c>
    </row>
    <row r="26" spans="1:168" ht="11.25">
      <c r="A26" s="218"/>
      <c r="B26" s="218"/>
      <c r="C26" s="218"/>
      <c r="D26" s="218"/>
      <c r="E26" s="218"/>
      <c r="F26" s="218"/>
      <c r="G26" s="218"/>
      <c r="H26" s="484" t="s">
        <v>226</v>
      </c>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4"/>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218" t="s">
        <v>668</v>
      </c>
      <c r="CM26" s="218"/>
      <c r="CN26" s="218"/>
      <c r="CO26" s="218"/>
      <c r="CP26" s="218"/>
      <c r="CQ26" s="218"/>
      <c r="CR26" s="218"/>
      <c r="CS26" s="218"/>
      <c r="CT26" s="218"/>
      <c r="CU26" s="218"/>
      <c r="CV26" s="218"/>
      <c r="CW26" s="218"/>
      <c r="CX26" s="218"/>
      <c r="CY26" s="218"/>
      <c r="CZ26" s="218" t="s">
        <v>663</v>
      </c>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4">
        <v>285360</v>
      </c>
      <c r="DX26" s="214"/>
      <c r="DY26" s="214"/>
      <c r="DZ26" s="214"/>
      <c r="EA26" s="214"/>
      <c r="EB26" s="214"/>
      <c r="EC26" s="214"/>
      <c r="ED26" s="214"/>
      <c r="EE26" s="214"/>
      <c r="EF26" s="214"/>
      <c r="EG26" s="214">
        <v>285360</v>
      </c>
      <c r="EH26" s="214"/>
      <c r="EI26" s="214"/>
      <c r="EJ26" s="214"/>
      <c r="EK26" s="214"/>
      <c r="EL26" s="214"/>
      <c r="EM26" s="214"/>
      <c r="EN26" s="214"/>
      <c r="EO26" s="214"/>
      <c r="EP26" s="214"/>
      <c r="EQ26" s="214">
        <v>285360</v>
      </c>
      <c r="ER26" s="214"/>
      <c r="ES26" s="214"/>
      <c r="ET26" s="214"/>
      <c r="EU26" s="214"/>
      <c r="EV26" s="214"/>
      <c r="EW26" s="214"/>
      <c r="EX26" s="214"/>
      <c r="EY26" s="214"/>
      <c r="EZ26" s="214"/>
      <c r="FA26" s="215"/>
      <c r="FB26" s="215"/>
      <c r="FC26" s="215"/>
      <c r="FD26" s="215"/>
      <c r="FE26" s="215"/>
      <c r="FF26" s="215"/>
      <c r="FG26" s="215"/>
      <c r="FH26" s="215"/>
      <c r="FI26" s="215"/>
      <c r="FJ26" s="215"/>
      <c r="FK26" s="215"/>
      <c r="FL26" s="186"/>
    </row>
    <row r="27" spans="1:168" ht="11.25">
      <c r="A27" s="218"/>
      <c r="B27" s="218"/>
      <c r="C27" s="218"/>
      <c r="D27" s="218"/>
      <c r="E27" s="218"/>
      <c r="F27" s="218"/>
      <c r="G27" s="218"/>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1"/>
      <c r="BI27" s="251"/>
      <c r="BJ27" s="251"/>
      <c r="BK27" s="251"/>
      <c r="BL27" s="251"/>
      <c r="BM27" s="251"/>
      <c r="BN27" s="251"/>
      <c r="BO27" s="251"/>
      <c r="BP27" s="251"/>
      <c r="BQ27" s="251"/>
      <c r="BR27" s="251"/>
      <c r="BS27" s="251"/>
      <c r="BT27" s="251"/>
      <c r="BU27" s="251"/>
      <c r="BV27" s="251"/>
      <c r="BW27" s="251"/>
      <c r="BX27" s="251"/>
      <c r="BY27" s="251"/>
      <c r="BZ27" s="251"/>
      <c r="CA27" s="251"/>
      <c r="CB27" s="251"/>
      <c r="CC27" s="251"/>
      <c r="CD27" s="251"/>
      <c r="CE27" s="251"/>
      <c r="CF27" s="251"/>
      <c r="CG27" s="251"/>
      <c r="CH27" s="251"/>
      <c r="CI27" s="251"/>
      <c r="CJ27" s="251"/>
      <c r="CK27" s="251"/>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5"/>
      <c r="FB27" s="215"/>
      <c r="FC27" s="215"/>
      <c r="FD27" s="215"/>
      <c r="FE27" s="215"/>
      <c r="FF27" s="215"/>
      <c r="FG27" s="215"/>
      <c r="FH27" s="215"/>
      <c r="FI27" s="215"/>
      <c r="FJ27" s="215"/>
      <c r="FK27" s="215"/>
      <c r="FL27" s="186"/>
    </row>
    <row r="28" spans="1:168" ht="11.25">
      <c r="A28" s="218"/>
      <c r="B28" s="218"/>
      <c r="C28" s="218"/>
      <c r="D28" s="218"/>
      <c r="E28" s="218"/>
      <c r="F28" s="218"/>
      <c r="G28" s="218"/>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1"/>
      <c r="BR28" s="251"/>
      <c r="BS28" s="251"/>
      <c r="BT28" s="251"/>
      <c r="BU28" s="251"/>
      <c r="BV28" s="251"/>
      <c r="BW28" s="251"/>
      <c r="BX28" s="251"/>
      <c r="BY28" s="251"/>
      <c r="BZ28" s="251"/>
      <c r="CA28" s="251"/>
      <c r="CB28" s="251"/>
      <c r="CC28" s="251"/>
      <c r="CD28" s="251"/>
      <c r="CE28" s="251"/>
      <c r="CF28" s="251"/>
      <c r="CG28" s="251"/>
      <c r="CH28" s="251"/>
      <c r="CI28" s="251"/>
      <c r="CJ28" s="251"/>
      <c r="CK28" s="251"/>
      <c r="CL28" s="218" t="s">
        <v>669</v>
      </c>
      <c r="CM28" s="218"/>
      <c r="CN28" s="218"/>
      <c r="CO28" s="218"/>
      <c r="CP28" s="218"/>
      <c r="CQ28" s="218"/>
      <c r="CR28" s="218"/>
      <c r="CS28" s="218"/>
      <c r="CT28" s="218"/>
      <c r="CU28" s="218"/>
      <c r="CV28" s="218"/>
      <c r="CW28" s="218"/>
      <c r="CX28" s="218"/>
      <c r="CY28" s="218"/>
      <c r="CZ28" s="218" t="s">
        <v>664</v>
      </c>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4">
        <v>0</v>
      </c>
      <c r="DX28" s="214"/>
      <c r="DY28" s="214"/>
      <c r="DZ28" s="214"/>
      <c r="EA28" s="214"/>
      <c r="EB28" s="214"/>
      <c r="EC28" s="214"/>
      <c r="ED28" s="214"/>
      <c r="EE28" s="214"/>
      <c r="EF28" s="214"/>
      <c r="EG28" s="214">
        <v>0</v>
      </c>
      <c r="EH28" s="214"/>
      <c r="EI28" s="214"/>
      <c r="EJ28" s="214"/>
      <c r="EK28" s="214"/>
      <c r="EL28" s="214"/>
      <c r="EM28" s="214"/>
      <c r="EN28" s="214"/>
      <c r="EO28" s="214"/>
      <c r="EP28" s="214"/>
      <c r="EQ28" s="214">
        <v>630358</v>
      </c>
      <c r="ER28" s="214"/>
      <c r="ES28" s="214"/>
      <c r="ET28" s="214"/>
      <c r="EU28" s="214"/>
      <c r="EV28" s="214"/>
      <c r="EW28" s="214"/>
      <c r="EX28" s="214"/>
      <c r="EY28" s="214"/>
      <c r="EZ28" s="214"/>
      <c r="FA28" s="215"/>
      <c r="FB28" s="215"/>
      <c r="FC28" s="215"/>
      <c r="FD28" s="215"/>
      <c r="FE28" s="215"/>
      <c r="FF28" s="215"/>
      <c r="FG28" s="215"/>
      <c r="FH28" s="215"/>
      <c r="FI28" s="215"/>
      <c r="FJ28" s="215"/>
      <c r="FK28" s="215"/>
      <c r="FL28" s="186"/>
    </row>
    <row r="29" spans="1:168" ht="11.25">
      <c r="A29" s="218"/>
      <c r="B29" s="218"/>
      <c r="C29" s="218"/>
      <c r="D29" s="218"/>
      <c r="E29" s="218"/>
      <c r="F29" s="218"/>
      <c r="G29" s="218"/>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251"/>
      <c r="CC29" s="251"/>
      <c r="CD29" s="251"/>
      <c r="CE29" s="251"/>
      <c r="CF29" s="251"/>
      <c r="CG29" s="251"/>
      <c r="CH29" s="251"/>
      <c r="CI29" s="251"/>
      <c r="CJ29" s="251"/>
      <c r="CK29" s="251"/>
      <c r="CL29" s="218" t="s">
        <v>670</v>
      </c>
      <c r="CM29" s="218"/>
      <c r="CN29" s="218"/>
      <c r="CO29" s="218"/>
      <c r="CP29" s="218"/>
      <c r="CQ29" s="218"/>
      <c r="CR29" s="218"/>
      <c r="CS29" s="218"/>
      <c r="CT29" s="218"/>
      <c r="CU29" s="218"/>
      <c r="CV29" s="218"/>
      <c r="CW29" s="218"/>
      <c r="CX29" s="218"/>
      <c r="CY29" s="218"/>
      <c r="CZ29" s="218" t="s">
        <v>675</v>
      </c>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4">
        <v>0</v>
      </c>
      <c r="DX29" s="214"/>
      <c r="DY29" s="214"/>
      <c r="DZ29" s="214"/>
      <c r="EA29" s="214"/>
      <c r="EB29" s="214"/>
      <c r="EC29" s="214"/>
      <c r="ED29" s="214"/>
      <c r="EE29" s="214"/>
      <c r="EF29" s="214"/>
      <c r="EG29" s="214">
        <v>300000</v>
      </c>
      <c r="EH29" s="214"/>
      <c r="EI29" s="214"/>
      <c r="EJ29" s="214"/>
      <c r="EK29" s="214"/>
      <c r="EL29" s="214"/>
      <c r="EM29" s="214"/>
      <c r="EN29" s="214"/>
      <c r="EO29" s="214"/>
      <c r="EP29" s="214"/>
      <c r="EQ29" s="214">
        <v>0</v>
      </c>
      <c r="ER29" s="214"/>
      <c r="ES29" s="214"/>
      <c r="ET29" s="214"/>
      <c r="EU29" s="214"/>
      <c r="EV29" s="214"/>
      <c r="EW29" s="214"/>
      <c r="EX29" s="214"/>
      <c r="EY29" s="214"/>
      <c r="EZ29" s="214"/>
      <c r="FA29" s="215"/>
      <c r="FB29" s="215"/>
      <c r="FC29" s="215"/>
      <c r="FD29" s="215"/>
      <c r="FE29" s="215"/>
      <c r="FF29" s="215"/>
      <c r="FG29" s="215"/>
      <c r="FH29" s="215"/>
      <c r="FI29" s="215"/>
      <c r="FJ29" s="215"/>
      <c r="FK29" s="215"/>
      <c r="FL29" s="186"/>
    </row>
    <row r="30" spans="1:168" ht="11.25" hidden="1">
      <c r="A30" s="218"/>
      <c r="B30" s="218"/>
      <c r="C30" s="218"/>
      <c r="D30" s="218"/>
      <c r="E30" s="218"/>
      <c r="F30" s="218"/>
      <c r="G30" s="218"/>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c r="BW30" s="251"/>
      <c r="BX30" s="251"/>
      <c r="BY30" s="251"/>
      <c r="BZ30" s="251"/>
      <c r="CA30" s="251"/>
      <c r="CB30" s="251"/>
      <c r="CC30" s="251"/>
      <c r="CD30" s="251"/>
      <c r="CE30" s="251"/>
      <c r="CF30" s="251"/>
      <c r="CG30" s="251"/>
      <c r="CH30" s="251"/>
      <c r="CI30" s="251"/>
      <c r="CJ30" s="251"/>
      <c r="CK30" s="251"/>
      <c r="CL30" s="218" t="s">
        <v>291</v>
      </c>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5"/>
      <c r="FB30" s="215"/>
      <c r="FC30" s="215"/>
      <c r="FD30" s="215"/>
      <c r="FE30" s="215"/>
      <c r="FF30" s="215"/>
      <c r="FG30" s="215"/>
      <c r="FH30" s="215"/>
      <c r="FI30" s="215"/>
      <c r="FJ30" s="215"/>
      <c r="FK30" s="215"/>
      <c r="FL30" s="186"/>
    </row>
    <row r="31" spans="1:168" ht="11.25" hidden="1">
      <c r="A31" s="218"/>
      <c r="B31" s="218"/>
      <c r="C31" s="218"/>
      <c r="D31" s="218"/>
      <c r="E31" s="218"/>
      <c r="F31" s="218"/>
      <c r="G31" s="218"/>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c r="BW31" s="251"/>
      <c r="BX31" s="251"/>
      <c r="BY31" s="251"/>
      <c r="BZ31" s="251"/>
      <c r="CA31" s="251"/>
      <c r="CB31" s="251"/>
      <c r="CC31" s="251"/>
      <c r="CD31" s="251"/>
      <c r="CE31" s="251"/>
      <c r="CF31" s="251"/>
      <c r="CG31" s="251"/>
      <c r="CH31" s="251"/>
      <c r="CI31" s="251"/>
      <c r="CJ31" s="251"/>
      <c r="CK31" s="251"/>
      <c r="CL31" s="218" t="s">
        <v>292</v>
      </c>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4"/>
      <c r="DX31" s="214"/>
      <c r="DY31" s="214"/>
      <c r="DZ31" s="214"/>
      <c r="EA31" s="214"/>
      <c r="EB31" s="214"/>
      <c r="EC31" s="214"/>
      <c r="ED31" s="214"/>
      <c r="EE31" s="214"/>
      <c r="EF31" s="214"/>
      <c r="EG31" s="214"/>
      <c r="EH31" s="214"/>
      <c r="EI31" s="214"/>
      <c r="EJ31" s="214"/>
      <c r="EK31" s="214"/>
      <c r="EL31" s="214"/>
      <c r="EM31" s="214"/>
      <c r="EN31" s="214"/>
      <c r="EO31" s="214"/>
      <c r="EP31" s="214"/>
      <c r="EQ31" s="214"/>
      <c r="ER31" s="214"/>
      <c r="ES31" s="214"/>
      <c r="ET31" s="214"/>
      <c r="EU31" s="214"/>
      <c r="EV31" s="214"/>
      <c r="EW31" s="214"/>
      <c r="EX31" s="214"/>
      <c r="EY31" s="214"/>
      <c r="EZ31" s="214"/>
      <c r="FA31" s="215"/>
      <c r="FB31" s="215"/>
      <c r="FC31" s="215"/>
      <c r="FD31" s="215"/>
      <c r="FE31" s="215"/>
      <c r="FF31" s="215"/>
      <c r="FG31" s="215"/>
      <c r="FH31" s="215"/>
      <c r="FI31" s="215"/>
      <c r="FJ31" s="215"/>
      <c r="FK31" s="215"/>
      <c r="FL31" s="186"/>
    </row>
    <row r="32" spans="1:168" ht="11.25" hidden="1">
      <c r="A32" s="218"/>
      <c r="B32" s="218"/>
      <c r="C32" s="218"/>
      <c r="D32" s="218"/>
      <c r="E32" s="218"/>
      <c r="F32" s="218"/>
      <c r="G32" s="218"/>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18" t="s">
        <v>293</v>
      </c>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4"/>
      <c r="DX32" s="214"/>
      <c r="DY32" s="214"/>
      <c r="DZ32" s="214"/>
      <c r="EA32" s="214"/>
      <c r="EB32" s="214"/>
      <c r="EC32" s="214"/>
      <c r="ED32" s="214"/>
      <c r="EE32" s="214"/>
      <c r="EF32" s="214"/>
      <c r="EG32" s="214"/>
      <c r="EH32" s="214"/>
      <c r="EI32" s="214"/>
      <c r="EJ32" s="214"/>
      <c r="EK32" s="214"/>
      <c r="EL32" s="214"/>
      <c r="EM32" s="214"/>
      <c r="EN32" s="214"/>
      <c r="EO32" s="214"/>
      <c r="EP32" s="214"/>
      <c r="EQ32" s="214"/>
      <c r="ER32" s="214"/>
      <c r="ES32" s="214"/>
      <c r="ET32" s="214"/>
      <c r="EU32" s="214"/>
      <c r="EV32" s="214"/>
      <c r="EW32" s="214"/>
      <c r="EX32" s="214"/>
      <c r="EY32" s="214"/>
      <c r="EZ32" s="214"/>
      <c r="FA32" s="215"/>
      <c r="FB32" s="215"/>
      <c r="FC32" s="215"/>
      <c r="FD32" s="215"/>
      <c r="FE32" s="215"/>
      <c r="FF32" s="215"/>
      <c r="FG32" s="215"/>
      <c r="FH32" s="215"/>
      <c r="FI32" s="215"/>
      <c r="FJ32" s="215"/>
      <c r="FK32" s="215"/>
      <c r="FL32" s="186"/>
    </row>
    <row r="33" spans="1:168" ht="11.25" hidden="1">
      <c r="A33" s="218"/>
      <c r="B33" s="218"/>
      <c r="C33" s="218"/>
      <c r="D33" s="218"/>
      <c r="E33" s="218"/>
      <c r="F33" s="218"/>
      <c r="G33" s="218"/>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18" t="s">
        <v>294</v>
      </c>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4"/>
      <c r="DX33" s="214"/>
      <c r="DY33" s="214"/>
      <c r="DZ33" s="214"/>
      <c r="EA33" s="214"/>
      <c r="EB33" s="214"/>
      <c r="EC33" s="214"/>
      <c r="ED33" s="214"/>
      <c r="EE33" s="214"/>
      <c r="EF33" s="214"/>
      <c r="EG33" s="214"/>
      <c r="EH33" s="214"/>
      <c r="EI33" s="214"/>
      <c r="EJ33" s="214"/>
      <c r="EK33" s="214"/>
      <c r="EL33" s="214"/>
      <c r="EM33" s="214"/>
      <c r="EN33" s="214"/>
      <c r="EO33" s="214"/>
      <c r="EP33" s="214"/>
      <c r="EQ33" s="214"/>
      <c r="ER33" s="214"/>
      <c r="ES33" s="214"/>
      <c r="ET33" s="214"/>
      <c r="EU33" s="214"/>
      <c r="EV33" s="214"/>
      <c r="EW33" s="214"/>
      <c r="EX33" s="214"/>
      <c r="EY33" s="214"/>
      <c r="EZ33" s="214"/>
      <c r="FA33" s="215"/>
      <c r="FB33" s="215"/>
      <c r="FC33" s="215"/>
      <c r="FD33" s="215"/>
      <c r="FE33" s="215"/>
      <c r="FF33" s="215"/>
      <c r="FG33" s="215"/>
      <c r="FH33" s="215"/>
      <c r="FI33" s="215"/>
      <c r="FJ33" s="215"/>
      <c r="FK33" s="215"/>
      <c r="FL33" s="186"/>
    </row>
    <row r="34" spans="1:168" ht="11.25" hidden="1">
      <c r="A34" s="218"/>
      <c r="B34" s="218"/>
      <c r="C34" s="218"/>
      <c r="D34" s="218"/>
      <c r="E34" s="218"/>
      <c r="F34" s="218"/>
      <c r="G34" s="218"/>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18" t="s">
        <v>295</v>
      </c>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5"/>
      <c r="FB34" s="215"/>
      <c r="FC34" s="215"/>
      <c r="FD34" s="215"/>
      <c r="FE34" s="215"/>
      <c r="FF34" s="215"/>
      <c r="FG34" s="215"/>
      <c r="FH34" s="215"/>
      <c r="FI34" s="215"/>
      <c r="FJ34" s="215"/>
      <c r="FK34" s="215"/>
      <c r="FL34" s="186"/>
    </row>
    <row r="35" spans="1:168" ht="11.25" hidden="1">
      <c r="A35" s="218"/>
      <c r="B35" s="218"/>
      <c r="C35" s="218"/>
      <c r="D35" s="218"/>
      <c r="E35" s="218"/>
      <c r="F35" s="218"/>
      <c r="G35" s="218"/>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18" t="s">
        <v>296</v>
      </c>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4"/>
      <c r="DX35" s="214"/>
      <c r="DY35" s="214"/>
      <c r="DZ35" s="214"/>
      <c r="EA35" s="214"/>
      <c r="EB35" s="214"/>
      <c r="EC35" s="214"/>
      <c r="ED35" s="214"/>
      <c r="EE35" s="214"/>
      <c r="EF35" s="214"/>
      <c r="EG35" s="214"/>
      <c r="EH35" s="214"/>
      <c r="EI35" s="214"/>
      <c r="EJ35" s="214"/>
      <c r="EK35" s="214"/>
      <c r="EL35" s="214"/>
      <c r="EM35" s="214"/>
      <c r="EN35" s="214"/>
      <c r="EO35" s="214"/>
      <c r="EP35" s="214"/>
      <c r="EQ35" s="214"/>
      <c r="ER35" s="214"/>
      <c r="ES35" s="214"/>
      <c r="ET35" s="214"/>
      <c r="EU35" s="214"/>
      <c r="EV35" s="214"/>
      <c r="EW35" s="214"/>
      <c r="EX35" s="214"/>
      <c r="EY35" s="214"/>
      <c r="EZ35" s="214"/>
      <c r="FA35" s="215"/>
      <c r="FB35" s="215"/>
      <c r="FC35" s="215"/>
      <c r="FD35" s="215"/>
      <c r="FE35" s="215"/>
      <c r="FF35" s="215"/>
      <c r="FG35" s="215"/>
      <c r="FH35" s="215"/>
      <c r="FI35" s="215"/>
      <c r="FJ35" s="215"/>
      <c r="FK35" s="215"/>
      <c r="FL35" s="186"/>
    </row>
    <row r="36" spans="1:168" ht="11.25" hidden="1">
      <c r="A36" s="218"/>
      <c r="B36" s="218"/>
      <c r="C36" s="218"/>
      <c r="D36" s="218"/>
      <c r="E36" s="218"/>
      <c r="F36" s="218"/>
      <c r="G36" s="218"/>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18" t="s">
        <v>297</v>
      </c>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4"/>
      <c r="DX36" s="214"/>
      <c r="DY36" s="214"/>
      <c r="DZ36" s="214"/>
      <c r="EA36" s="214"/>
      <c r="EB36" s="214"/>
      <c r="EC36" s="214"/>
      <c r="ED36" s="214"/>
      <c r="EE36" s="214"/>
      <c r="EF36" s="214"/>
      <c r="EG36" s="214"/>
      <c r="EH36" s="214"/>
      <c r="EI36" s="214"/>
      <c r="EJ36" s="214"/>
      <c r="EK36" s="214"/>
      <c r="EL36" s="214"/>
      <c r="EM36" s="214"/>
      <c r="EN36" s="214"/>
      <c r="EO36" s="214"/>
      <c r="EP36" s="214"/>
      <c r="EQ36" s="214"/>
      <c r="ER36" s="214"/>
      <c r="ES36" s="214"/>
      <c r="ET36" s="214"/>
      <c r="EU36" s="214"/>
      <c r="EV36" s="214"/>
      <c r="EW36" s="214"/>
      <c r="EX36" s="214"/>
      <c r="EY36" s="214"/>
      <c r="EZ36" s="214"/>
      <c r="FA36" s="215"/>
      <c r="FB36" s="215"/>
      <c r="FC36" s="215"/>
      <c r="FD36" s="215"/>
      <c r="FE36" s="215"/>
      <c r="FF36" s="215"/>
      <c r="FG36" s="215"/>
      <c r="FH36" s="215"/>
      <c r="FI36" s="215"/>
      <c r="FJ36" s="215"/>
      <c r="FK36" s="215"/>
      <c r="FL36" s="186"/>
    </row>
    <row r="37" spans="1:168" ht="11.25" hidden="1">
      <c r="A37" s="218"/>
      <c r="B37" s="218"/>
      <c r="C37" s="218"/>
      <c r="D37" s="218"/>
      <c r="E37" s="218"/>
      <c r="F37" s="218"/>
      <c r="G37" s="218"/>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18" t="s">
        <v>298</v>
      </c>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4"/>
      <c r="DX37" s="214"/>
      <c r="DY37" s="214"/>
      <c r="DZ37" s="214"/>
      <c r="EA37" s="214"/>
      <c r="EB37" s="214"/>
      <c r="EC37" s="214"/>
      <c r="ED37" s="214"/>
      <c r="EE37" s="214"/>
      <c r="EF37" s="214"/>
      <c r="EG37" s="214"/>
      <c r="EH37" s="214"/>
      <c r="EI37" s="214"/>
      <c r="EJ37" s="214"/>
      <c r="EK37" s="214"/>
      <c r="EL37" s="214"/>
      <c r="EM37" s="214"/>
      <c r="EN37" s="214"/>
      <c r="EO37" s="214"/>
      <c r="EP37" s="214"/>
      <c r="EQ37" s="214"/>
      <c r="ER37" s="214"/>
      <c r="ES37" s="214"/>
      <c r="ET37" s="214"/>
      <c r="EU37" s="214"/>
      <c r="EV37" s="214"/>
      <c r="EW37" s="214"/>
      <c r="EX37" s="214"/>
      <c r="EY37" s="214"/>
      <c r="EZ37" s="214"/>
      <c r="FA37" s="215"/>
      <c r="FB37" s="215"/>
      <c r="FC37" s="215"/>
      <c r="FD37" s="215"/>
      <c r="FE37" s="215"/>
      <c r="FF37" s="215"/>
      <c r="FG37" s="215"/>
      <c r="FH37" s="215"/>
      <c r="FI37" s="215"/>
      <c r="FJ37" s="215"/>
      <c r="FK37" s="215"/>
      <c r="FL37" s="186"/>
    </row>
    <row r="38" spans="1:168" ht="11.25" hidden="1">
      <c r="A38" s="218"/>
      <c r="B38" s="218"/>
      <c r="C38" s="218"/>
      <c r="D38" s="218"/>
      <c r="E38" s="218"/>
      <c r="F38" s="218"/>
      <c r="G38" s="218"/>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18" t="s">
        <v>299</v>
      </c>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4"/>
      <c r="DX38" s="214"/>
      <c r="DY38" s="214"/>
      <c r="DZ38" s="214"/>
      <c r="EA38" s="214"/>
      <c r="EB38" s="214"/>
      <c r="EC38" s="214"/>
      <c r="ED38" s="214"/>
      <c r="EE38" s="214"/>
      <c r="EF38" s="214"/>
      <c r="EG38" s="214"/>
      <c r="EH38" s="214"/>
      <c r="EI38" s="214"/>
      <c r="EJ38" s="214"/>
      <c r="EK38" s="214"/>
      <c r="EL38" s="214"/>
      <c r="EM38" s="214"/>
      <c r="EN38" s="214"/>
      <c r="EO38" s="214"/>
      <c r="EP38" s="214"/>
      <c r="EQ38" s="214"/>
      <c r="ER38" s="214"/>
      <c r="ES38" s="214"/>
      <c r="ET38" s="214"/>
      <c r="EU38" s="214"/>
      <c r="EV38" s="214"/>
      <c r="EW38" s="214"/>
      <c r="EX38" s="214"/>
      <c r="EY38" s="214"/>
      <c r="EZ38" s="214"/>
      <c r="FA38" s="215"/>
      <c r="FB38" s="215"/>
      <c r="FC38" s="215"/>
      <c r="FD38" s="215"/>
      <c r="FE38" s="215"/>
      <c r="FF38" s="215"/>
      <c r="FG38" s="215"/>
      <c r="FH38" s="215"/>
      <c r="FI38" s="215"/>
      <c r="FJ38" s="215"/>
      <c r="FK38" s="215"/>
      <c r="FL38" s="186"/>
    </row>
    <row r="39" spans="1:168" ht="9" customHeight="1" hidden="1">
      <c r="A39" s="218"/>
      <c r="B39" s="218"/>
      <c r="C39" s="218"/>
      <c r="D39" s="218"/>
      <c r="E39" s="218"/>
      <c r="F39" s="218"/>
      <c r="G39" s="218"/>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4"/>
      <c r="DX39" s="214"/>
      <c r="DY39" s="214"/>
      <c r="DZ39" s="214"/>
      <c r="EA39" s="214"/>
      <c r="EB39" s="214"/>
      <c r="EC39" s="214"/>
      <c r="ED39" s="214"/>
      <c r="EE39" s="214"/>
      <c r="EF39" s="214"/>
      <c r="EG39" s="214"/>
      <c r="EH39" s="214"/>
      <c r="EI39" s="214"/>
      <c r="EJ39" s="214"/>
      <c r="EK39" s="214"/>
      <c r="EL39" s="214"/>
      <c r="EM39" s="214"/>
      <c r="EN39" s="214"/>
      <c r="EO39" s="214"/>
      <c r="EP39" s="214"/>
      <c r="EQ39" s="214"/>
      <c r="ER39" s="214"/>
      <c r="ES39" s="214"/>
      <c r="ET39" s="214"/>
      <c r="EU39" s="214"/>
      <c r="EV39" s="214"/>
      <c r="EW39" s="214"/>
      <c r="EX39" s="214"/>
      <c r="EY39" s="214"/>
      <c r="EZ39" s="214"/>
      <c r="FA39" s="215"/>
      <c r="FB39" s="215"/>
      <c r="FC39" s="215"/>
      <c r="FD39" s="215"/>
      <c r="FE39" s="215"/>
      <c r="FF39" s="215"/>
      <c r="FG39" s="215"/>
      <c r="FH39" s="215"/>
      <c r="FI39" s="215"/>
      <c r="FJ39" s="215"/>
      <c r="FK39" s="215"/>
      <c r="FL39" s="186"/>
    </row>
    <row r="40" spans="1:168" ht="12.75" customHeight="1" hidden="1">
      <c r="A40" s="218" t="s">
        <v>169</v>
      </c>
      <c r="B40" s="218"/>
      <c r="C40" s="218"/>
      <c r="D40" s="218"/>
      <c r="E40" s="218"/>
      <c r="F40" s="218"/>
      <c r="G40" s="218"/>
      <c r="H40" s="216" t="s">
        <v>163</v>
      </c>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7"/>
      <c r="BY40" s="217"/>
      <c r="BZ40" s="217"/>
      <c r="CA40" s="217"/>
      <c r="CB40" s="217"/>
      <c r="CC40" s="217"/>
      <c r="CD40" s="217"/>
      <c r="CE40" s="217"/>
      <c r="CF40" s="217"/>
      <c r="CG40" s="217"/>
      <c r="CH40" s="217"/>
      <c r="CI40" s="217"/>
      <c r="CJ40" s="217"/>
      <c r="CK40" s="217"/>
      <c r="CL40" s="218" t="s">
        <v>170</v>
      </c>
      <c r="CM40" s="218"/>
      <c r="CN40" s="218"/>
      <c r="CO40" s="218"/>
      <c r="CP40" s="218"/>
      <c r="CQ40" s="218"/>
      <c r="CR40" s="218"/>
      <c r="CS40" s="218" t="s">
        <v>41</v>
      </c>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485">
        <v>0</v>
      </c>
      <c r="DX40" s="485"/>
      <c r="DY40" s="485"/>
      <c r="DZ40" s="485"/>
      <c r="EA40" s="485"/>
      <c r="EB40" s="485"/>
      <c r="EC40" s="485"/>
      <c r="ED40" s="485"/>
      <c r="EE40" s="485"/>
      <c r="EF40" s="485"/>
      <c r="EG40" s="485">
        <v>0</v>
      </c>
      <c r="EH40" s="485"/>
      <c r="EI40" s="485"/>
      <c r="EJ40" s="485"/>
      <c r="EK40" s="485"/>
      <c r="EL40" s="485"/>
      <c r="EM40" s="485"/>
      <c r="EN40" s="485"/>
      <c r="EO40" s="485"/>
      <c r="EP40" s="485"/>
      <c r="EQ40" s="485">
        <v>0</v>
      </c>
      <c r="ER40" s="485"/>
      <c r="ES40" s="485"/>
      <c r="ET40" s="485"/>
      <c r="EU40" s="485"/>
      <c r="EV40" s="485"/>
      <c r="EW40" s="485"/>
      <c r="EX40" s="485"/>
      <c r="EY40" s="485"/>
      <c r="EZ40" s="485"/>
      <c r="FA40" s="215"/>
      <c r="FB40" s="215"/>
      <c r="FC40" s="215"/>
      <c r="FD40" s="215"/>
      <c r="FE40" s="215"/>
      <c r="FF40" s="215"/>
      <c r="FG40" s="215"/>
      <c r="FH40" s="215"/>
      <c r="FI40" s="215"/>
      <c r="FJ40" s="215"/>
      <c r="FK40" s="215"/>
      <c r="FL40" s="186"/>
    </row>
    <row r="41" spans="1:168" ht="12.75" customHeight="1" hidden="1">
      <c r="A41" s="218" t="s">
        <v>171</v>
      </c>
      <c r="B41" s="218"/>
      <c r="C41" s="218"/>
      <c r="D41" s="218"/>
      <c r="E41" s="218"/>
      <c r="F41" s="218"/>
      <c r="G41" s="218"/>
      <c r="H41" s="220" t="s">
        <v>172</v>
      </c>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18" t="s">
        <v>173</v>
      </c>
      <c r="CM41" s="218"/>
      <c r="CN41" s="218"/>
      <c r="CO41" s="218"/>
      <c r="CP41" s="218"/>
      <c r="CQ41" s="218"/>
      <c r="CR41" s="218"/>
      <c r="CS41" s="218" t="s">
        <v>41</v>
      </c>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4">
        <f>DW42+DW44</f>
        <v>0</v>
      </c>
      <c r="DX41" s="214"/>
      <c r="DY41" s="214"/>
      <c r="DZ41" s="214"/>
      <c r="EA41" s="214"/>
      <c r="EB41" s="214"/>
      <c r="EC41" s="214"/>
      <c r="ED41" s="214"/>
      <c r="EE41" s="214"/>
      <c r="EF41" s="214"/>
      <c r="EG41" s="214">
        <f>EG42+EG44</f>
        <v>0</v>
      </c>
      <c r="EH41" s="214"/>
      <c r="EI41" s="214"/>
      <c r="EJ41" s="214"/>
      <c r="EK41" s="214"/>
      <c r="EL41" s="214"/>
      <c r="EM41" s="214"/>
      <c r="EN41" s="214"/>
      <c r="EO41" s="214"/>
      <c r="EP41" s="214"/>
      <c r="EQ41" s="214">
        <f>EQ42+EQ44</f>
        <v>0</v>
      </c>
      <c r="ER41" s="214"/>
      <c r="ES41" s="214"/>
      <c r="ET41" s="214"/>
      <c r="EU41" s="214"/>
      <c r="EV41" s="214"/>
      <c r="EW41" s="214"/>
      <c r="EX41" s="214"/>
      <c r="EY41" s="214"/>
      <c r="EZ41" s="214"/>
      <c r="FA41" s="215"/>
      <c r="FB41" s="215"/>
      <c r="FC41" s="215"/>
      <c r="FD41" s="215"/>
      <c r="FE41" s="215"/>
      <c r="FF41" s="215"/>
      <c r="FG41" s="215"/>
      <c r="FH41" s="215"/>
      <c r="FI41" s="215"/>
      <c r="FJ41" s="215"/>
      <c r="FK41" s="215"/>
      <c r="FL41" s="186"/>
    </row>
    <row r="42" spans="1:168" ht="11.25" hidden="1">
      <c r="A42" s="218"/>
      <c r="B42" s="218"/>
      <c r="C42" s="218"/>
      <c r="D42" s="218"/>
      <c r="E42" s="218"/>
      <c r="F42" s="218"/>
      <c r="G42" s="218"/>
      <c r="H42" s="484" t="s">
        <v>226</v>
      </c>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218" t="s">
        <v>230</v>
      </c>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4"/>
      <c r="DX42" s="214"/>
      <c r="DY42" s="214"/>
      <c r="DZ42" s="214"/>
      <c r="EA42" s="214"/>
      <c r="EB42" s="214"/>
      <c r="EC42" s="214"/>
      <c r="ED42" s="214"/>
      <c r="EE42" s="214"/>
      <c r="EF42" s="214"/>
      <c r="EG42" s="214"/>
      <c r="EH42" s="214"/>
      <c r="EI42" s="214"/>
      <c r="EJ42" s="214"/>
      <c r="EK42" s="214"/>
      <c r="EL42" s="214"/>
      <c r="EM42" s="214"/>
      <c r="EN42" s="214"/>
      <c r="EO42" s="214"/>
      <c r="EP42" s="214"/>
      <c r="EQ42" s="214"/>
      <c r="ER42" s="214"/>
      <c r="ES42" s="214"/>
      <c r="ET42" s="214"/>
      <c r="EU42" s="214"/>
      <c r="EV42" s="214"/>
      <c r="EW42" s="214"/>
      <c r="EX42" s="214"/>
      <c r="EY42" s="214"/>
      <c r="EZ42" s="214"/>
      <c r="FA42" s="215"/>
      <c r="FB42" s="215"/>
      <c r="FC42" s="215"/>
      <c r="FD42" s="215"/>
      <c r="FE42" s="215"/>
      <c r="FF42" s="215"/>
      <c r="FG42" s="215"/>
      <c r="FH42" s="215"/>
      <c r="FI42" s="215"/>
      <c r="FJ42" s="215"/>
      <c r="FK42" s="215"/>
      <c r="FL42" s="186"/>
    </row>
    <row r="43" spans="1:168" ht="9" customHeight="1" hidden="1">
      <c r="A43" s="218"/>
      <c r="B43" s="218"/>
      <c r="C43" s="218"/>
      <c r="D43" s="218"/>
      <c r="E43" s="218"/>
      <c r="F43" s="218"/>
      <c r="G43" s="218"/>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5"/>
      <c r="FB43" s="215"/>
      <c r="FC43" s="215"/>
      <c r="FD43" s="215"/>
      <c r="FE43" s="215"/>
      <c r="FF43" s="215"/>
      <c r="FG43" s="215"/>
      <c r="FH43" s="215"/>
      <c r="FI43" s="215"/>
      <c r="FJ43" s="215"/>
      <c r="FK43" s="215"/>
      <c r="FL43" s="186"/>
    </row>
    <row r="44" spans="1:168" ht="0.75" customHeight="1">
      <c r="A44" s="218"/>
      <c r="B44" s="218"/>
      <c r="C44" s="218"/>
      <c r="D44" s="218"/>
      <c r="E44" s="218"/>
      <c r="F44" s="218"/>
      <c r="G44" s="218"/>
      <c r="H44" s="484" t="s">
        <v>250</v>
      </c>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218" t="s">
        <v>252</v>
      </c>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4"/>
      <c r="DX44" s="214"/>
      <c r="DY44" s="214"/>
      <c r="DZ44" s="214"/>
      <c r="EA44" s="214"/>
      <c r="EB44" s="214"/>
      <c r="EC44" s="214"/>
      <c r="ED44" s="214"/>
      <c r="EE44" s="214"/>
      <c r="EF44" s="214"/>
      <c r="EG44" s="214"/>
      <c r="EH44" s="214"/>
      <c r="EI44" s="214"/>
      <c r="EJ44" s="214"/>
      <c r="EK44" s="214"/>
      <c r="EL44" s="214"/>
      <c r="EM44" s="214"/>
      <c r="EN44" s="214"/>
      <c r="EO44" s="214"/>
      <c r="EP44" s="214"/>
      <c r="EQ44" s="214"/>
      <c r="ER44" s="214"/>
      <c r="ES44" s="214"/>
      <c r="ET44" s="214"/>
      <c r="EU44" s="214"/>
      <c r="EV44" s="214"/>
      <c r="EW44" s="214"/>
      <c r="EX44" s="214"/>
      <c r="EY44" s="214"/>
      <c r="EZ44" s="214"/>
      <c r="FA44" s="215"/>
      <c r="FB44" s="215"/>
      <c r="FC44" s="215"/>
      <c r="FD44" s="215"/>
      <c r="FE44" s="215"/>
      <c r="FF44" s="215"/>
      <c r="FG44" s="215"/>
      <c r="FH44" s="215"/>
      <c r="FI44" s="215"/>
      <c r="FJ44" s="215"/>
      <c r="FK44" s="215"/>
      <c r="FL44" s="186"/>
    </row>
    <row r="45" spans="1:168" ht="29.25" customHeight="1" hidden="1">
      <c r="A45" s="218"/>
      <c r="B45" s="218"/>
      <c r="C45" s="218"/>
      <c r="D45" s="218"/>
      <c r="E45" s="218"/>
      <c r="F45" s="218"/>
      <c r="G45" s="218"/>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4"/>
      <c r="DX45" s="214"/>
      <c r="DY45" s="214"/>
      <c r="DZ45" s="214"/>
      <c r="EA45" s="214"/>
      <c r="EB45" s="214"/>
      <c r="EC45" s="214"/>
      <c r="ED45" s="214"/>
      <c r="EE45" s="214"/>
      <c r="EF45" s="214"/>
      <c r="EG45" s="214"/>
      <c r="EH45" s="214"/>
      <c r="EI45" s="214"/>
      <c r="EJ45" s="214"/>
      <c r="EK45" s="214"/>
      <c r="EL45" s="214"/>
      <c r="EM45" s="214"/>
      <c r="EN45" s="214"/>
      <c r="EO45" s="214"/>
      <c r="EP45" s="214"/>
      <c r="EQ45" s="214"/>
      <c r="ER45" s="214"/>
      <c r="ES45" s="214"/>
      <c r="ET45" s="214"/>
      <c r="EU45" s="214"/>
      <c r="EV45" s="214"/>
      <c r="EW45" s="214"/>
      <c r="EX45" s="214"/>
      <c r="EY45" s="214"/>
      <c r="EZ45" s="214"/>
      <c r="FA45" s="215"/>
      <c r="FB45" s="215"/>
      <c r="FC45" s="215"/>
      <c r="FD45" s="215"/>
      <c r="FE45" s="215"/>
      <c r="FF45" s="215"/>
      <c r="FG45" s="215"/>
      <c r="FH45" s="215"/>
      <c r="FI45" s="215"/>
      <c r="FJ45" s="215"/>
      <c r="FK45" s="215"/>
      <c r="FL45" s="186"/>
    </row>
    <row r="46" spans="1:168" ht="11.25" hidden="1">
      <c r="A46" s="218" t="s">
        <v>174</v>
      </c>
      <c r="B46" s="218"/>
      <c r="C46" s="218"/>
      <c r="D46" s="218"/>
      <c r="E46" s="218"/>
      <c r="F46" s="218"/>
      <c r="G46" s="218"/>
      <c r="H46" s="220" t="s">
        <v>175</v>
      </c>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18" t="s">
        <v>176</v>
      </c>
      <c r="CM46" s="218"/>
      <c r="CN46" s="218"/>
      <c r="CO46" s="218"/>
      <c r="CP46" s="218"/>
      <c r="CQ46" s="218"/>
      <c r="CR46" s="218"/>
      <c r="CS46" s="218" t="s">
        <v>41</v>
      </c>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4">
        <f>DW47+DW48</f>
        <v>0</v>
      </c>
      <c r="DX46" s="214"/>
      <c r="DY46" s="214"/>
      <c r="DZ46" s="214"/>
      <c r="EA46" s="214"/>
      <c r="EB46" s="214"/>
      <c r="EC46" s="214"/>
      <c r="ED46" s="214"/>
      <c r="EE46" s="214"/>
      <c r="EF46" s="214"/>
      <c r="EG46" s="214">
        <f>EG47+EG48</f>
        <v>0</v>
      </c>
      <c r="EH46" s="214"/>
      <c r="EI46" s="214"/>
      <c r="EJ46" s="214"/>
      <c r="EK46" s="214"/>
      <c r="EL46" s="214"/>
      <c r="EM46" s="214"/>
      <c r="EN46" s="214"/>
      <c r="EO46" s="214"/>
      <c r="EP46" s="214"/>
      <c r="EQ46" s="214">
        <f>EQ47+EQ48</f>
        <v>0</v>
      </c>
      <c r="ER46" s="214"/>
      <c r="ES46" s="214"/>
      <c r="ET46" s="214"/>
      <c r="EU46" s="214"/>
      <c r="EV46" s="214"/>
      <c r="EW46" s="214"/>
      <c r="EX46" s="214"/>
      <c r="EY46" s="214"/>
      <c r="EZ46" s="214"/>
      <c r="FA46" s="215"/>
      <c r="FB46" s="215"/>
      <c r="FC46" s="215"/>
      <c r="FD46" s="215"/>
      <c r="FE46" s="215"/>
      <c r="FF46" s="215"/>
      <c r="FG46" s="215"/>
      <c r="FH46" s="215"/>
      <c r="FI46" s="215"/>
      <c r="FJ46" s="215"/>
      <c r="FK46" s="215"/>
      <c r="FL46" s="186"/>
    </row>
    <row r="47" spans="1:168" ht="22.5" customHeight="1" hidden="1">
      <c r="A47" s="218" t="s">
        <v>177</v>
      </c>
      <c r="B47" s="218"/>
      <c r="C47" s="218"/>
      <c r="D47" s="218"/>
      <c r="E47" s="218"/>
      <c r="F47" s="218"/>
      <c r="G47" s="218"/>
      <c r="H47" s="216" t="s">
        <v>160</v>
      </c>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8" t="s">
        <v>178</v>
      </c>
      <c r="CM47" s="218"/>
      <c r="CN47" s="218"/>
      <c r="CO47" s="218"/>
      <c r="CP47" s="218"/>
      <c r="CQ47" s="218"/>
      <c r="CR47" s="218"/>
      <c r="CS47" s="218" t="s">
        <v>41</v>
      </c>
      <c r="CT47" s="218"/>
      <c r="CU47" s="218"/>
      <c r="CV47" s="218"/>
      <c r="CW47" s="218"/>
      <c r="CX47" s="218"/>
      <c r="CY47" s="218"/>
      <c r="CZ47" s="218"/>
      <c r="DA47" s="218"/>
      <c r="DB47" s="218"/>
      <c r="DC47" s="218"/>
      <c r="DD47" s="218"/>
      <c r="DE47" s="218"/>
      <c r="DF47" s="218"/>
      <c r="DG47" s="218"/>
      <c r="DH47" s="218"/>
      <c r="DI47" s="218"/>
      <c r="DJ47" s="218"/>
      <c r="DK47" s="218"/>
      <c r="DL47" s="218"/>
      <c r="DM47" s="218"/>
      <c r="DN47" s="218"/>
      <c r="DO47" s="218"/>
      <c r="DP47" s="218"/>
      <c r="DQ47" s="218"/>
      <c r="DR47" s="218"/>
      <c r="DS47" s="218"/>
      <c r="DT47" s="218"/>
      <c r="DU47" s="218"/>
      <c r="DV47" s="218"/>
      <c r="DW47" s="222">
        <v>0</v>
      </c>
      <c r="DX47" s="222"/>
      <c r="DY47" s="222"/>
      <c r="DZ47" s="222"/>
      <c r="EA47" s="222"/>
      <c r="EB47" s="222"/>
      <c r="EC47" s="222"/>
      <c r="ED47" s="222"/>
      <c r="EE47" s="222"/>
      <c r="EF47" s="222"/>
      <c r="EG47" s="222">
        <v>0</v>
      </c>
      <c r="EH47" s="222"/>
      <c r="EI47" s="222"/>
      <c r="EJ47" s="222"/>
      <c r="EK47" s="222"/>
      <c r="EL47" s="222"/>
      <c r="EM47" s="222"/>
      <c r="EN47" s="222"/>
      <c r="EO47" s="222"/>
      <c r="EP47" s="222"/>
      <c r="EQ47" s="222">
        <v>0</v>
      </c>
      <c r="ER47" s="222"/>
      <c r="ES47" s="222"/>
      <c r="ET47" s="222"/>
      <c r="EU47" s="222"/>
      <c r="EV47" s="222"/>
      <c r="EW47" s="222"/>
      <c r="EX47" s="222"/>
      <c r="EY47" s="222"/>
      <c r="EZ47" s="222"/>
      <c r="FA47" s="215"/>
      <c r="FB47" s="215"/>
      <c r="FC47" s="215"/>
      <c r="FD47" s="215"/>
      <c r="FE47" s="215"/>
      <c r="FF47" s="215"/>
      <c r="FG47" s="215"/>
      <c r="FH47" s="215"/>
      <c r="FI47" s="215"/>
      <c r="FJ47" s="215"/>
      <c r="FK47" s="215"/>
      <c r="FL47" s="186"/>
    </row>
    <row r="48" spans="1:168" ht="17.25" customHeight="1" hidden="1">
      <c r="A48" s="218" t="s">
        <v>179</v>
      </c>
      <c r="B48" s="218"/>
      <c r="C48" s="218"/>
      <c r="D48" s="218"/>
      <c r="E48" s="218"/>
      <c r="F48" s="218"/>
      <c r="G48" s="218"/>
      <c r="H48" s="216" t="s">
        <v>163</v>
      </c>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7"/>
      <c r="BX48" s="217"/>
      <c r="BY48" s="217"/>
      <c r="BZ48" s="217"/>
      <c r="CA48" s="217"/>
      <c r="CB48" s="217"/>
      <c r="CC48" s="217"/>
      <c r="CD48" s="217"/>
      <c r="CE48" s="217"/>
      <c r="CF48" s="217"/>
      <c r="CG48" s="217"/>
      <c r="CH48" s="217"/>
      <c r="CI48" s="217"/>
      <c r="CJ48" s="217"/>
      <c r="CK48" s="217"/>
      <c r="CL48" s="218" t="s">
        <v>180</v>
      </c>
      <c r="CM48" s="218"/>
      <c r="CN48" s="218"/>
      <c r="CO48" s="218"/>
      <c r="CP48" s="218"/>
      <c r="CQ48" s="218"/>
      <c r="CR48" s="218"/>
      <c r="CS48" s="218" t="s">
        <v>41</v>
      </c>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485">
        <v>0</v>
      </c>
      <c r="DX48" s="485"/>
      <c r="DY48" s="485"/>
      <c r="DZ48" s="485"/>
      <c r="EA48" s="485"/>
      <c r="EB48" s="485"/>
      <c r="EC48" s="485"/>
      <c r="ED48" s="485"/>
      <c r="EE48" s="485"/>
      <c r="EF48" s="485"/>
      <c r="EG48" s="485">
        <v>0</v>
      </c>
      <c r="EH48" s="485"/>
      <c r="EI48" s="485"/>
      <c r="EJ48" s="485"/>
      <c r="EK48" s="485"/>
      <c r="EL48" s="485"/>
      <c r="EM48" s="485"/>
      <c r="EN48" s="485"/>
      <c r="EO48" s="485"/>
      <c r="EP48" s="485"/>
      <c r="EQ48" s="485">
        <v>0</v>
      </c>
      <c r="ER48" s="485"/>
      <c r="ES48" s="485"/>
      <c r="ET48" s="485"/>
      <c r="EU48" s="485"/>
      <c r="EV48" s="485"/>
      <c r="EW48" s="485"/>
      <c r="EX48" s="485"/>
      <c r="EY48" s="485"/>
      <c r="EZ48" s="485"/>
      <c r="FA48" s="215"/>
      <c r="FB48" s="215"/>
      <c r="FC48" s="215"/>
      <c r="FD48" s="215"/>
      <c r="FE48" s="215"/>
      <c r="FF48" s="215"/>
      <c r="FG48" s="215"/>
      <c r="FH48" s="215"/>
      <c r="FI48" s="215"/>
      <c r="FJ48" s="215"/>
      <c r="FK48" s="215"/>
      <c r="FL48" s="186"/>
    </row>
    <row r="49" spans="1:170" ht="15" customHeight="1">
      <c r="A49" s="218" t="s">
        <v>181</v>
      </c>
      <c r="B49" s="218"/>
      <c r="C49" s="218"/>
      <c r="D49" s="218"/>
      <c r="E49" s="218"/>
      <c r="F49" s="218"/>
      <c r="G49" s="218"/>
      <c r="H49" s="220" t="s">
        <v>182</v>
      </c>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c r="CJ49" s="221"/>
      <c r="CK49" s="221"/>
      <c r="CL49" s="218" t="s">
        <v>183</v>
      </c>
      <c r="CM49" s="218"/>
      <c r="CN49" s="218"/>
      <c r="CO49" s="218"/>
      <c r="CP49" s="218"/>
      <c r="CQ49" s="218"/>
      <c r="CR49" s="218"/>
      <c r="CS49" s="218" t="s">
        <v>41</v>
      </c>
      <c r="CT49" s="218"/>
      <c r="CU49" s="218"/>
      <c r="CV49" s="218"/>
      <c r="CW49" s="218"/>
      <c r="CX49" s="218"/>
      <c r="CY49" s="218"/>
      <c r="CZ49" s="218"/>
      <c r="DA49" s="218"/>
      <c r="DB49" s="218"/>
      <c r="DC49" s="218"/>
      <c r="DD49" s="218"/>
      <c r="DE49" s="218"/>
      <c r="DF49" s="218"/>
      <c r="DG49" s="218"/>
      <c r="DH49" s="218"/>
      <c r="DI49" s="218"/>
      <c r="DJ49" s="218"/>
      <c r="DK49" s="218"/>
      <c r="DL49" s="218"/>
      <c r="DM49" s="218"/>
      <c r="DN49" s="218"/>
      <c r="DO49" s="218"/>
      <c r="DP49" s="218"/>
      <c r="DQ49" s="218"/>
      <c r="DR49" s="218"/>
      <c r="DS49" s="218"/>
      <c r="DT49" s="218"/>
      <c r="DU49" s="218"/>
      <c r="DV49" s="218"/>
      <c r="DW49" s="214">
        <f>DW50</f>
        <v>4614076.14</v>
      </c>
      <c r="DX49" s="214"/>
      <c r="DY49" s="214"/>
      <c r="DZ49" s="214"/>
      <c r="EA49" s="214"/>
      <c r="EB49" s="214"/>
      <c r="EC49" s="214"/>
      <c r="ED49" s="214"/>
      <c r="EE49" s="214"/>
      <c r="EF49" s="214"/>
      <c r="EG49" s="214">
        <f>EG50+EG55</f>
        <v>5251081.77</v>
      </c>
      <c r="EH49" s="214"/>
      <c r="EI49" s="214"/>
      <c r="EJ49" s="214"/>
      <c r="EK49" s="214"/>
      <c r="EL49" s="214"/>
      <c r="EM49" s="214"/>
      <c r="EN49" s="214"/>
      <c r="EO49" s="214"/>
      <c r="EP49" s="214"/>
      <c r="EQ49" s="214">
        <f>EQ50+EQ55</f>
        <v>5251081.77</v>
      </c>
      <c r="ER49" s="214"/>
      <c r="ES49" s="214"/>
      <c r="ET49" s="214"/>
      <c r="EU49" s="214"/>
      <c r="EV49" s="214"/>
      <c r="EW49" s="214"/>
      <c r="EX49" s="214"/>
      <c r="EY49" s="214"/>
      <c r="EZ49" s="214"/>
      <c r="FA49" s="215"/>
      <c r="FB49" s="215"/>
      <c r="FC49" s="215"/>
      <c r="FD49" s="215"/>
      <c r="FE49" s="215"/>
      <c r="FF49" s="215"/>
      <c r="FG49" s="215"/>
      <c r="FH49" s="215"/>
      <c r="FI49" s="215"/>
      <c r="FJ49" s="215"/>
      <c r="FK49" s="215"/>
      <c r="FL49" s="186"/>
      <c r="FN49" s="1" t="s">
        <v>476</v>
      </c>
    </row>
    <row r="50" spans="1:168" ht="24" customHeight="1">
      <c r="A50" s="218" t="s">
        <v>184</v>
      </c>
      <c r="B50" s="218"/>
      <c r="C50" s="218"/>
      <c r="D50" s="218"/>
      <c r="E50" s="218"/>
      <c r="F50" s="218"/>
      <c r="G50" s="218"/>
      <c r="H50" s="216" t="s">
        <v>160</v>
      </c>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7"/>
      <c r="BX50" s="217"/>
      <c r="BY50" s="217"/>
      <c r="BZ50" s="217"/>
      <c r="CA50" s="217"/>
      <c r="CB50" s="217"/>
      <c r="CC50" s="217"/>
      <c r="CD50" s="217"/>
      <c r="CE50" s="217"/>
      <c r="CF50" s="217"/>
      <c r="CG50" s="217"/>
      <c r="CH50" s="217"/>
      <c r="CI50" s="217"/>
      <c r="CJ50" s="217"/>
      <c r="CK50" s="217"/>
      <c r="CL50" s="218" t="s">
        <v>185</v>
      </c>
      <c r="CM50" s="218"/>
      <c r="CN50" s="218"/>
      <c r="CO50" s="218"/>
      <c r="CP50" s="218"/>
      <c r="CQ50" s="218"/>
      <c r="CR50" s="218"/>
      <c r="CS50" s="218" t="s">
        <v>41</v>
      </c>
      <c r="CT50" s="218"/>
      <c r="CU50" s="218"/>
      <c r="CV50" s="218"/>
      <c r="CW50" s="218"/>
      <c r="CX50" s="218"/>
      <c r="CY50" s="218"/>
      <c r="CZ50" s="218"/>
      <c r="DA50" s="218"/>
      <c r="DB50" s="218"/>
      <c r="DC50" s="218"/>
      <c r="DD50" s="218"/>
      <c r="DE50" s="218"/>
      <c r="DF50" s="218"/>
      <c r="DG50" s="218"/>
      <c r="DH50" s="218"/>
      <c r="DI50" s="218"/>
      <c r="DJ50" s="218"/>
      <c r="DK50" s="218"/>
      <c r="DL50" s="218"/>
      <c r="DM50" s="218"/>
      <c r="DN50" s="218"/>
      <c r="DO50" s="218"/>
      <c r="DP50" s="218"/>
      <c r="DQ50" s="218"/>
      <c r="DR50" s="218"/>
      <c r="DS50" s="218"/>
      <c r="DT50" s="218"/>
      <c r="DU50" s="218"/>
      <c r="DV50" s="218"/>
      <c r="DW50" s="222">
        <f>DW51+DW53</f>
        <v>4614076.14</v>
      </c>
      <c r="DX50" s="222"/>
      <c r="DY50" s="222"/>
      <c r="DZ50" s="222"/>
      <c r="EA50" s="222"/>
      <c r="EB50" s="222"/>
      <c r="EC50" s="222"/>
      <c r="ED50" s="222"/>
      <c r="EE50" s="222"/>
      <c r="EF50" s="222"/>
      <c r="EG50" s="222">
        <f>EG51+EG53</f>
        <v>5251081.77</v>
      </c>
      <c r="EH50" s="222"/>
      <c r="EI50" s="222"/>
      <c r="EJ50" s="222"/>
      <c r="EK50" s="222"/>
      <c r="EL50" s="222"/>
      <c r="EM50" s="222"/>
      <c r="EN50" s="222"/>
      <c r="EO50" s="222"/>
      <c r="EP50" s="222"/>
      <c r="EQ50" s="222">
        <f>EQ51+EQ53</f>
        <v>5251081.77</v>
      </c>
      <c r="ER50" s="222"/>
      <c r="ES50" s="222"/>
      <c r="ET50" s="222"/>
      <c r="EU50" s="222"/>
      <c r="EV50" s="222"/>
      <c r="EW50" s="222"/>
      <c r="EX50" s="222"/>
      <c r="EY50" s="222"/>
      <c r="EZ50" s="222"/>
      <c r="FA50" s="215"/>
      <c r="FB50" s="215"/>
      <c r="FC50" s="215"/>
      <c r="FD50" s="215"/>
      <c r="FE50" s="215"/>
      <c r="FF50" s="215"/>
      <c r="FG50" s="215"/>
      <c r="FH50" s="215"/>
      <c r="FI50" s="215"/>
      <c r="FJ50" s="215"/>
      <c r="FK50" s="215"/>
      <c r="FL50" s="186"/>
    </row>
    <row r="51" spans="1:168" ht="13.5" customHeight="1">
      <c r="A51" s="218"/>
      <c r="B51" s="218"/>
      <c r="C51" s="218"/>
      <c r="D51" s="218"/>
      <c r="E51" s="218"/>
      <c r="F51" s="218"/>
      <c r="G51" s="218"/>
      <c r="H51" s="484" t="s">
        <v>226</v>
      </c>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4"/>
      <c r="BN51" s="484"/>
      <c r="BO51" s="484"/>
      <c r="BP51" s="484"/>
      <c r="BQ51" s="484"/>
      <c r="BR51" s="484"/>
      <c r="BS51" s="484"/>
      <c r="BT51" s="484"/>
      <c r="BU51" s="484"/>
      <c r="BV51" s="484"/>
      <c r="BW51" s="484"/>
      <c r="BX51" s="484"/>
      <c r="BY51" s="484"/>
      <c r="BZ51" s="484"/>
      <c r="CA51" s="484"/>
      <c r="CB51" s="484"/>
      <c r="CC51" s="484"/>
      <c r="CD51" s="484"/>
      <c r="CE51" s="484"/>
      <c r="CF51" s="484"/>
      <c r="CG51" s="484"/>
      <c r="CH51" s="484"/>
      <c r="CI51" s="484"/>
      <c r="CJ51" s="484"/>
      <c r="CK51" s="484"/>
      <c r="CL51" s="218" t="s">
        <v>231</v>
      </c>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8"/>
      <c r="DI51" s="218"/>
      <c r="DJ51" s="218"/>
      <c r="DK51" s="218"/>
      <c r="DL51" s="218"/>
      <c r="DM51" s="218"/>
      <c r="DN51" s="218"/>
      <c r="DO51" s="218"/>
      <c r="DP51" s="218"/>
      <c r="DQ51" s="218"/>
      <c r="DR51" s="218"/>
      <c r="DS51" s="218"/>
      <c r="DT51" s="218"/>
      <c r="DU51" s="218"/>
      <c r="DV51" s="218"/>
      <c r="DW51" s="214">
        <v>4614076.14</v>
      </c>
      <c r="DX51" s="214"/>
      <c r="DY51" s="214"/>
      <c r="DZ51" s="214"/>
      <c r="EA51" s="214"/>
      <c r="EB51" s="214"/>
      <c r="EC51" s="214"/>
      <c r="ED51" s="214"/>
      <c r="EE51" s="214"/>
      <c r="EF51" s="214"/>
      <c r="EG51" s="214">
        <v>5251081.77</v>
      </c>
      <c r="EH51" s="214"/>
      <c r="EI51" s="214"/>
      <c r="EJ51" s="214"/>
      <c r="EK51" s="214"/>
      <c r="EL51" s="214"/>
      <c r="EM51" s="214"/>
      <c r="EN51" s="214"/>
      <c r="EO51" s="214"/>
      <c r="EP51" s="214"/>
      <c r="EQ51" s="214">
        <v>5251081.77</v>
      </c>
      <c r="ER51" s="214"/>
      <c r="ES51" s="214"/>
      <c r="ET51" s="214"/>
      <c r="EU51" s="214"/>
      <c r="EV51" s="214"/>
      <c r="EW51" s="214"/>
      <c r="EX51" s="214"/>
      <c r="EY51" s="214"/>
      <c r="EZ51" s="214"/>
      <c r="FA51" s="215"/>
      <c r="FB51" s="215"/>
      <c r="FC51" s="215"/>
      <c r="FD51" s="215"/>
      <c r="FE51" s="215"/>
      <c r="FF51" s="215"/>
      <c r="FG51" s="215"/>
      <c r="FH51" s="215"/>
      <c r="FI51" s="215"/>
      <c r="FJ51" s="215"/>
      <c r="FK51" s="215"/>
      <c r="FL51" s="186"/>
    </row>
    <row r="52" spans="1:168" ht="13.5" customHeight="1">
      <c r="A52" s="218"/>
      <c r="B52" s="218"/>
      <c r="C52" s="218"/>
      <c r="D52" s="218"/>
      <c r="E52" s="218"/>
      <c r="F52" s="218"/>
      <c r="G52" s="218"/>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8"/>
      <c r="DI52" s="218"/>
      <c r="DJ52" s="218"/>
      <c r="DK52" s="218"/>
      <c r="DL52" s="218"/>
      <c r="DM52" s="218"/>
      <c r="DN52" s="218"/>
      <c r="DO52" s="218"/>
      <c r="DP52" s="218"/>
      <c r="DQ52" s="218"/>
      <c r="DR52" s="218"/>
      <c r="DS52" s="218"/>
      <c r="DT52" s="218"/>
      <c r="DU52" s="218"/>
      <c r="DV52" s="218"/>
      <c r="DW52" s="214"/>
      <c r="DX52" s="214"/>
      <c r="DY52" s="214"/>
      <c r="DZ52" s="214"/>
      <c r="EA52" s="214"/>
      <c r="EB52" s="214"/>
      <c r="EC52" s="214"/>
      <c r="ED52" s="214"/>
      <c r="EE52" s="214"/>
      <c r="EF52" s="214"/>
      <c r="EG52" s="214"/>
      <c r="EH52" s="214"/>
      <c r="EI52" s="214"/>
      <c r="EJ52" s="214"/>
      <c r="EK52" s="214"/>
      <c r="EL52" s="214"/>
      <c r="EM52" s="214"/>
      <c r="EN52" s="214"/>
      <c r="EO52" s="214"/>
      <c r="EP52" s="214"/>
      <c r="EQ52" s="214"/>
      <c r="ER52" s="214"/>
      <c r="ES52" s="214"/>
      <c r="ET52" s="214"/>
      <c r="EU52" s="214"/>
      <c r="EV52" s="214"/>
      <c r="EW52" s="214"/>
      <c r="EX52" s="214"/>
      <c r="EY52" s="214"/>
      <c r="EZ52" s="214"/>
      <c r="FA52" s="215"/>
      <c r="FB52" s="215"/>
      <c r="FC52" s="215"/>
      <c r="FD52" s="215"/>
      <c r="FE52" s="215"/>
      <c r="FF52" s="215"/>
      <c r="FG52" s="215"/>
      <c r="FH52" s="215"/>
      <c r="FI52" s="215"/>
      <c r="FJ52" s="215"/>
      <c r="FK52" s="215"/>
      <c r="FL52" s="186"/>
    </row>
    <row r="53" spans="1:168" ht="11.25" hidden="1">
      <c r="A53" s="218"/>
      <c r="B53" s="218"/>
      <c r="C53" s="218"/>
      <c r="D53" s="218"/>
      <c r="E53" s="218"/>
      <c r="F53" s="218"/>
      <c r="G53" s="218"/>
      <c r="H53" s="484" t="s">
        <v>250</v>
      </c>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484"/>
      <c r="CC53" s="484"/>
      <c r="CD53" s="484"/>
      <c r="CE53" s="484"/>
      <c r="CF53" s="484"/>
      <c r="CG53" s="484"/>
      <c r="CH53" s="484"/>
      <c r="CI53" s="484"/>
      <c r="CJ53" s="484"/>
      <c r="CK53" s="484"/>
      <c r="CL53" s="218" t="s">
        <v>253</v>
      </c>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4"/>
      <c r="DX53" s="214"/>
      <c r="DY53" s="214"/>
      <c r="DZ53" s="214"/>
      <c r="EA53" s="214"/>
      <c r="EB53" s="214"/>
      <c r="EC53" s="214"/>
      <c r="ED53" s="214"/>
      <c r="EE53" s="214"/>
      <c r="EF53" s="214"/>
      <c r="EG53" s="214"/>
      <c r="EH53" s="214"/>
      <c r="EI53" s="214"/>
      <c r="EJ53" s="214"/>
      <c r="EK53" s="214"/>
      <c r="EL53" s="214"/>
      <c r="EM53" s="214"/>
      <c r="EN53" s="214"/>
      <c r="EO53" s="214"/>
      <c r="EP53" s="214"/>
      <c r="EQ53" s="214"/>
      <c r="ER53" s="214"/>
      <c r="ES53" s="214"/>
      <c r="ET53" s="214"/>
      <c r="EU53" s="214"/>
      <c r="EV53" s="214"/>
      <c r="EW53" s="214"/>
      <c r="EX53" s="214"/>
      <c r="EY53" s="214"/>
      <c r="EZ53" s="214"/>
      <c r="FA53" s="215"/>
      <c r="FB53" s="215"/>
      <c r="FC53" s="215"/>
      <c r="FD53" s="215"/>
      <c r="FE53" s="215"/>
      <c r="FF53" s="215"/>
      <c r="FG53" s="215"/>
      <c r="FH53" s="215"/>
      <c r="FI53" s="215"/>
      <c r="FJ53" s="215"/>
      <c r="FK53" s="215"/>
      <c r="FL53" s="186"/>
    </row>
    <row r="54" spans="1:168" ht="10.5" customHeight="1" hidden="1">
      <c r="A54" s="218"/>
      <c r="B54" s="218"/>
      <c r="C54" s="218"/>
      <c r="D54" s="218"/>
      <c r="E54" s="218"/>
      <c r="F54" s="218"/>
      <c r="G54" s="218"/>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8"/>
      <c r="CM54" s="218"/>
      <c r="CN54" s="218"/>
      <c r="CO54" s="218"/>
      <c r="CP54" s="218"/>
      <c r="CQ54" s="218"/>
      <c r="CR54" s="218"/>
      <c r="CS54" s="218"/>
      <c r="CT54" s="218"/>
      <c r="CU54" s="218"/>
      <c r="CV54" s="218"/>
      <c r="CW54" s="218"/>
      <c r="CX54" s="218"/>
      <c r="CY54" s="218"/>
      <c r="CZ54" s="218"/>
      <c r="DA54" s="218"/>
      <c r="DB54" s="218"/>
      <c r="DC54" s="218"/>
      <c r="DD54" s="218"/>
      <c r="DE54" s="218"/>
      <c r="DF54" s="218"/>
      <c r="DG54" s="218"/>
      <c r="DH54" s="218"/>
      <c r="DI54" s="218"/>
      <c r="DJ54" s="218"/>
      <c r="DK54" s="218"/>
      <c r="DL54" s="218"/>
      <c r="DM54" s="218"/>
      <c r="DN54" s="218"/>
      <c r="DO54" s="218"/>
      <c r="DP54" s="218"/>
      <c r="DQ54" s="218"/>
      <c r="DR54" s="218"/>
      <c r="DS54" s="218"/>
      <c r="DT54" s="218"/>
      <c r="DU54" s="218"/>
      <c r="DV54" s="218"/>
      <c r="DW54" s="214"/>
      <c r="DX54" s="214"/>
      <c r="DY54" s="214"/>
      <c r="DZ54" s="214"/>
      <c r="EA54" s="214"/>
      <c r="EB54" s="214"/>
      <c r="EC54" s="214"/>
      <c r="ED54" s="214"/>
      <c r="EE54" s="214"/>
      <c r="EF54" s="214"/>
      <c r="EG54" s="214"/>
      <c r="EH54" s="214"/>
      <c r="EI54" s="214"/>
      <c r="EJ54" s="214"/>
      <c r="EK54" s="214"/>
      <c r="EL54" s="214"/>
      <c r="EM54" s="214"/>
      <c r="EN54" s="214"/>
      <c r="EO54" s="214"/>
      <c r="EP54" s="214"/>
      <c r="EQ54" s="214"/>
      <c r="ER54" s="214"/>
      <c r="ES54" s="214"/>
      <c r="ET54" s="214"/>
      <c r="EU54" s="214"/>
      <c r="EV54" s="214"/>
      <c r="EW54" s="214"/>
      <c r="EX54" s="214"/>
      <c r="EY54" s="214"/>
      <c r="EZ54" s="214"/>
      <c r="FA54" s="215"/>
      <c r="FB54" s="215"/>
      <c r="FC54" s="215"/>
      <c r="FD54" s="215"/>
      <c r="FE54" s="215"/>
      <c r="FF54" s="215"/>
      <c r="FG54" s="215"/>
      <c r="FH54" s="215"/>
      <c r="FI54" s="215"/>
      <c r="FJ54" s="215"/>
      <c r="FK54" s="215"/>
      <c r="FL54" s="186"/>
    </row>
    <row r="55" spans="1:168" ht="16.5" customHeight="1" hidden="1">
      <c r="A55" s="218" t="s">
        <v>186</v>
      </c>
      <c r="B55" s="218"/>
      <c r="C55" s="218"/>
      <c r="D55" s="218"/>
      <c r="E55" s="218"/>
      <c r="F55" s="218"/>
      <c r="G55" s="218"/>
      <c r="H55" s="216" t="s">
        <v>187</v>
      </c>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17"/>
      <c r="BY55" s="217"/>
      <c r="BZ55" s="217"/>
      <c r="CA55" s="217"/>
      <c r="CB55" s="217"/>
      <c r="CC55" s="217"/>
      <c r="CD55" s="217"/>
      <c r="CE55" s="217"/>
      <c r="CF55" s="217"/>
      <c r="CG55" s="217"/>
      <c r="CH55" s="217"/>
      <c r="CI55" s="217"/>
      <c r="CJ55" s="217"/>
      <c r="CK55" s="217"/>
      <c r="CL55" s="218" t="s">
        <v>188</v>
      </c>
      <c r="CM55" s="218"/>
      <c r="CN55" s="218"/>
      <c r="CO55" s="218"/>
      <c r="CP55" s="218"/>
      <c r="CQ55" s="218"/>
      <c r="CR55" s="218"/>
      <c r="CS55" s="218" t="s">
        <v>41</v>
      </c>
      <c r="CT55" s="218"/>
      <c r="CU55" s="218"/>
      <c r="CV55" s="218"/>
      <c r="CW55" s="218"/>
      <c r="CX55" s="218"/>
      <c r="CY55" s="218"/>
      <c r="CZ55" s="218"/>
      <c r="DA55" s="218"/>
      <c r="DB55" s="218"/>
      <c r="DC55" s="218"/>
      <c r="DD55" s="218"/>
      <c r="DE55" s="218"/>
      <c r="DF55" s="218"/>
      <c r="DG55" s="218"/>
      <c r="DH55" s="218"/>
      <c r="DI55" s="218"/>
      <c r="DJ55" s="218"/>
      <c r="DK55" s="218"/>
      <c r="DL55" s="218"/>
      <c r="DM55" s="218"/>
      <c r="DN55" s="218"/>
      <c r="DO55" s="218"/>
      <c r="DP55" s="218"/>
      <c r="DQ55" s="218"/>
      <c r="DR55" s="218"/>
      <c r="DS55" s="218"/>
      <c r="DT55" s="218"/>
      <c r="DU55" s="218"/>
      <c r="DV55" s="218"/>
      <c r="DW55" s="485"/>
      <c r="DX55" s="485"/>
      <c r="DY55" s="485"/>
      <c r="DZ55" s="485"/>
      <c r="EA55" s="485"/>
      <c r="EB55" s="485"/>
      <c r="EC55" s="485"/>
      <c r="ED55" s="485"/>
      <c r="EE55" s="485"/>
      <c r="EF55" s="485"/>
      <c r="EG55" s="485"/>
      <c r="EH55" s="485"/>
      <c r="EI55" s="485"/>
      <c r="EJ55" s="485"/>
      <c r="EK55" s="485"/>
      <c r="EL55" s="485"/>
      <c r="EM55" s="485"/>
      <c r="EN55" s="485"/>
      <c r="EO55" s="485"/>
      <c r="EP55" s="485"/>
      <c r="EQ55" s="485"/>
      <c r="ER55" s="485"/>
      <c r="ES55" s="485"/>
      <c r="ET55" s="485"/>
      <c r="EU55" s="485"/>
      <c r="EV55" s="485"/>
      <c r="EW55" s="485"/>
      <c r="EX55" s="485"/>
      <c r="EY55" s="485"/>
      <c r="EZ55" s="485"/>
      <c r="FA55" s="215"/>
      <c r="FB55" s="215"/>
      <c r="FC55" s="215"/>
      <c r="FD55" s="215"/>
      <c r="FE55" s="215"/>
      <c r="FF55" s="215"/>
      <c r="FG55" s="215"/>
      <c r="FH55" s="215"/>
      <c r="FI55" s="215"/>
      <c r="FJ55" s="215"/>
      <c r="FK55" s="215"/>
      <c r="FL55" s="186"/>
    </row>
    <row r="56" spans="1:168" ht="24" customHeight="1">
      <c r="A56" s="218" t="s">
        <v>10</v>
      </c>
      <c r="B56" s="218"/>
      <c r="C56" s="218"/>
      <c r="D56" s="218"/>
      <c r="E56" s="218"/>
      <c r="F56" s="218"/>
      <c r="G56" s="218"/>
      <c r="H56" s="487" t="s">
        <v>189</v>
      </c>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0"/>
      <c r="BM56" s="250"/>
      <c r="BN56" s="250"/>
      <c r="BO56" s="250"/>
      <c r="BP56" s="250"/>
      <c r="BQ56" s="250"/>
      <c r="BR56" s="250"/>
      <c r="BS56" s="250"/>
      <c r="BT56" s="250"/>
      <c r="BU56" s="250"/>
      <c r="BV56" s="250"/>
      <c r="BW56" s="250"/>
      <c r="BX56" s="250"/>
      <c r="BY56" s="250"/>
      <c r="BZ56" s="250"/>
      <c r="CA56" s="250"/>
      <c r="CB56" s="250"/>
      <c r="CC56" s="250"/>
      <c r="CD56" s="250"/>
      <c r="CE56" s="250"/>
      <c r="CF56" s="250"/>
      <c r="CG56" s="250"/>
      <c r="CH56" s="250"/>
      <c r="CI56" s="250"/>
      <c r="CJ56" s="250"/>
      <c r="CK56" s="250"/>
      <c r="CL56" s="218" t="s">
        <v>190</v>
      </c>
      <c r="CM56" s="218"/>
      <c r="CN56" s="218"/>
      <c r="CO56" s="218"/>
      <c r="CP56" s="218"/>
      <c r="CQ56" s="218"/>
      <c r="CR56" s="218"/>
      <c r="CS56" s="218" t="s">
        <v>41</v>
      </c>
      <c r="CT56" s="218"/>
      <c r="CU56" s="218"/>
      <c r="CV56" s="218"/>
      <c r="CW56" s="218"/>
      <c r="CX56" s="218"/>
      <c r="CY56" s="218"/>
      <c r="CZ56" s="218"/>
      <c r="DA56" s="218"/>
      <c r="DB56" s="218"/>
      <c r="DC56" s="218"/>
      <c r="DD56" s="218"/>
      <c r="DE56" s="218"/>
      <c r="DF56" s="218"/>
      <c r="DG56" s="218"/>
      <c r="DH56" s="218"/>
      <c r="DI56" s="218"/>
      <c r="DJ56" s="218"/>
      <c r="DK56" s="218"/>
      <c r="DL56" s="218"/>
      <c r="DM56" s="218"/>
      <c r="DN56" s="218"/>
      <c r="DO56" s="218"/>
      <c r="DP56" s="218"/>
      <c r="DQ56" s="218"/>
      <c r="DR56" s="218"/>
      <c r="DS56" s="218"/>
      <c r="DT56" s="218"/>
      <c r="DU56" s="218"/>
      <c r="DV56" s="218"/>
      <c r="DW56" s="214">
        <f>DW57+DW59</f>
        <v>10044072.14</v>
      </c>
      <c r="DX56" s="214"/>
      <c r="DY56" s="214"/>
      <c r="DZ56" s="214"/>
      <c r="EA56" s="214"/>
      <c r="EB56" s="214"/>
      <c r="EC56" s="214"/>
      <c r="ED56" s="214"/>
      <c r="EE56" s="214"/>
      <c r="EF56" s="214"/>
      <c r="EG56" s="214">
        <f>EG57+EG58+EG59</f>
        <v>11054272.77</v>
      </c>
      <c r="EH56" s="214"/>
      <c r="EI56" s="214"/>
      <c r="EJ56" s="214"/>
      <c r="EK56" s="214"/>
      <c r="EL56" s="214"/>
      <c r="EM56" s="214"/>
      <c r="EN56" s="214"/>
      <c r="EO56" s="214"/>
      <c r="EP56" s="214"/>
      <c r="EQ56" s="214">
        <f>EQ57+EQ58+EQ59</f>
        <v>11452789.77</v>
      </c>
      <c r="ER56" s="214"/>
      <c r="ES56" s="214"/>
      <c r="ET56" s="214"/>
      <c r="EU56" s="214"/>
      <c r="EV56" s="214"/>
      <c r="EW56" s="214"/>
      <c r="EX56" s="214"/>
      <c r="EY56" s="214"/>
      <c r="EZ56" s="214"/>
      <c r="FA56" s="215"/>
      <c r="FB56" s="215"/>
      <c r="FC56" s="215"/>
      <c r="FD56" s="215"/>
      <c r="FE56" s="215"/>
      <c r="FF56" s="215"/>
      <c r="FG56" s="215"/>
      <c r="FH56" s="215"/>
      <c r="FI56" s="215"/>
      <c r="FJ56" s="215"/>
      <c r="FK56" s="215"/>
      <c r="FL56" s="186"/>
    </row>
    <row r="57" spans="1:168" ht="13.5" customHeight="1">
      <c r="A57" s="218"/>
      <c r="B57" s="218"/>
      <c r="C57" s="218"/>
      <c r="D57" s="218"/>
      <c r="E57" s="218"/>
      <c r="F57" s="218"/>
      <c r="G57" s="218"/>
      <c r="H57" s="227" t="s">
        <v>191</v>
      </c>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18" t="s">
        <v>192</v>
      </c>
      <c r="CM57" s="218"/>
      <c r="CN57" s="218"/>
      <c r="CO57" s="218"/>
      <c r="CP57" s="218"/>
      <c r="CQ57" s="218"/>
      <c r="CR57" s="218"/>
      <c r="CS57" s="218" t="s">
        <v>288</v>
      </c>
      <c r="CT57" s="218"/>
      <c r="CU57" s="218"/>
      <c r="CV57" s="218"/>
      <c r="CW57" s="218"/>
      <c r="CX57" s="218"/>
      <c r="CY57" s="218"/>
      <c r="CZ57" s="218"/>
      <c r="DA57" s="218"/>
      <c r="DB57" s="218"/>
      <c r="DC57" s="218"/>
      <c r="DD57" s="218"/>
      <c r="DE57" s="218"/>
      <c r="DF57" s="218"/>
      <c r="DG57" s="218"/>
      <c r="DH57" s="218"/>
      <c r="DI57" s="218"/>
      <c r="DJ57" s="218"/>
      <c r="DK57" s="218"/>
      <c r="DL57" s="218"/>
      <c r="DM57" s="218"/>
      <c r="DN57" s="218"/>
      <c r="DO57" s="218"/>
      <c r="DP57" s="218"/>
      <c r="DQ57" s="218"/>
      <c r="DR57" s="218"/>
      <c r="DS57" s="218"/>
      <c r="DT57" s="218"/>
      <c r="DU57" s="218"/>
      <c r="DV57" s="218"/>
      <c r="DW57" s="214">
        <f>DW22+DW25+DW49</f>
        <v>10044072.14</v>
      </c>
      <c r="DX57" s="214"/>
      <c r="DY57" s="214"/>
      <c r="DZ57" s="214"/>
      <c r="EA57" s="214"/>
      <c r="EB57" s="214"/>
      <c r="EC57" s="214"/>
      <c r="ED57" s="214"/>
      <c r="EE57" s="214"/>
      <c r="EF57" s="214"/>
      <c r="EG57" s="214"/>
      <c r="EH57" s="214"/>
      <c r="EI57" s="214"/>
      <c r="EJ57" s="214"/>
      <c r="EK57" s="214"/>
      <c r="EL57" s="214"/>
      <c r="EM57" s="214"/>
      <c r="EN57" s="214"/>
      <c r="EO57" s="214"/>
      <c r="EP57" s="214"/>
      <c r="EQ57" s="214"/>
      <c r="ER57" s="214"/>
      <c r="ES57" s="214"/>
      <c r="ET57" s="214"/>
      <c r="EU57" s="214"/>
      <c r="EV57" s="214"/>
      <c r="EW57" s="214"/>
      <c r="EX57" s="214"/>
      <c r="EY57" s="214"/>
      <c r="EZ57" s="214"/>
      <c r="FA57" s="215"/>
      <c r="FB57" s="215"/>
      <c r="FC57" s="215"/>
      <c r="FD57" s="215"/>
      <c r="FE57" s="215"/>
      <c r="FF57" s="215"/>
      <c r="FG57" s="215"/>
      <c r="FH57" s="215"/>
      <c r="FI57" s="215"/>
      <c r="FJ57" s="215"/>
      <c r="FK57" s="215"/>
      <c r="FL57" s="186"/>
    </row>
    <row r="58" spans="1:168" ht="13.5" customHeight="1">
      <c r="A58" s="218"/>
      <c r="B58" s="218"/>
      <c r="C58" s="218"/>
      <c r="D58" s="218"/>
      <c r="E58" s="218"/>
      <c r="F58" s="218"/>
      <c r="G58" s="218"/>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0"/>
      <c r="BQ58" s="480"/>
      <c r="BR58" s="480"/>
      <c r="BS58" s="480"/>
      <c r="BT58" s="480"/>
      <c r="BU58" s="480"/>
      <c r="BV58" s="480"/>
      <c r="BW58" s="480"/>
      <c r="BX58" s="480"/>
      <c r="BY58" s="480"/>
      <c r="BZ58" s="480"/>
      <c r="CA58" s="480"/>
      <c r="CB58" s="480"/>
      <c r="CC58" s="480"/>
      <c r="CD58" s="480"/>
      <c r="CE58" s="480"/>
      <c r="CF58" s="480"/>
      <c r="CG58" s="480"/>
      <c r="CH58" s="480"/>
      <c r="CI58" s="480"/>
      <c r="CJ58" s="480"/>
      <c r="CK58" s="480"/>
      <c r="CL58" s="218"/>
      <c r="CM58" s="218"/>
      <c r="CN58" s="218"/>
      <c r="CO58" s="218"/>
      <c r="CP58" s="218"/>
      <c r="CQ58" s="218"/>
      <c r="CR58" s="218"/>
      <c r="CS58" s="218" t="s">
        <v>289</v>
      </c>
      <c r="CT58" s="218"/>
      <c r="CU58" s="218"/>
      <c r="CV58" s="218"/>
      <c r="CW58" s="218"/>
      <c r="CX58" s="218"/>
      <c r="CY58" s="218"/>
      <c r="CZ58" s="218"/>
      <c r="DA58" s="218"/>
      <c r="DB58" s="218"/>
      <c r="DC58" s="218"/>
      <c r="DD58" s="218"/>
      <c r="DE58" s="218"/>
      <c r="DF58" s="218"/>
      <c r="DG58" s="218"/>
      <c r="DH58" s="218"/>
      <c r="DI58" s="218"/>
      <c r="DJ58" s="218"/>
      <c r="DK58" s="218"/>
      <c r="DL58" s="218"/>
      <c r="DM58" s="218"/>
      <c r="DN58" s="218"/>
      <c r="DO58" s="218"/>
      <c r="DP58" s="218"/>
      <c r="DQ58" s="218"/>
      <c r="DR58" s="218"/>
      <c r="DS58" s="218"/>
      <c r="DT58" s="218"/>
      <c r="DU58" s="218"/>
      <c r="DV58" s="218"/>
      <c r="DW58" s="214"/>
      <c r="DX58" s="214"/>
      <c r="DY58" s="214"/>
      <c r="DZ58" s="214"/>
      <c r="EA58" s="214"/>
      <c r="EB58" s="214"/>
      <c r="EC58" s="214"/>
      <c r="ED58" s="214"/>
      <c r="EE58" s="214"/>
      <c r="EF58" s="214"/>
      <c r="EG58" s="214">
        <f>EG22+EG25+EG47+EG50</f>
        <v>11054272.77</v>
      </c>
      <c r="EH58" s="214"/>
      <c r="EI58" s="214"/>
      <c r="EJ58" s="214"/>
      <c r="EK58" s="214"/>
      <c r="EL58" s="214"/>
      <c r="EM58" s="214"/>
      <c r="EN58" s="214"/>
      <c r="EO58" s="214"/>
      <c r="EP58" s="214"/>
      <c r="EQ58" s="214"/>
      <c r="ER58" s="214"/>
      <c r="ES58" s="214"/>
      <c r="ET58" s="214"/>
      <c r="EU58" s="214"/>
      <c r="EV58" s="214"/>
      <c r="EW58" s="214"/>
      <c r="EX58" s="214"/>
      <c r="EY58" s="214"/>
      <c r="EZ58" s="214"/>
      <c r="FA58" s="215"/>
      <c r="FB58" s="215"/>
      <c r="FC58" s="215"/>
      <c r="FD58" s="215"/>
      <c r="FE58" s="215"/>
      <c r="FF58" s="215"/>
      <c r="FG58" s="215"/>
      <c r="FH58" s="215"/>
      <c r="FI58" s="215"/>
      <c r="FJ58" s="215"/>
      <c r="FK58" s="215"/>
      <c r="FL58" s="186"/>
    </row>
    <row r="59" spans="1:168" ht="13.5" customHeight="1">
      <c r="A59" s="218"/>
      <c r="B59" s="218"/>
      <c r="C59" s="218"/>
      <c r="D59" s="218"/>
      <c r="E59" s="218"/>
      <c r="F59" s="218"/>
      <c r="G59" s="218"/>
      <c r="H59" s="227"/>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18"/>
      <c r="CM59" s="218"/>
      <c r="CN59" s="218"/>
      <c r="CO59" s="218"/>
      <c r="CP59" s="218"/>
      <c r="CQ59" s="218"/>
      <c r="CR59" s="218"/>
      <c r="CS59" s="218" t="s">
        <v>676</v>
      </c>
      <c r="CT59" s="218"/>
      <c r="CU59" s="218"/>
      <c r="CV59" s="218"/>
      <c r="CW59" s="218"/>
      <c r="CX59" s="218"/>
      <c r="CY59" s="218"/>
      <c r="CZ59" s="218"/>
      <c r="DA59" s="218"/>
      <c r="DB59" s="218"/>
      <c r="DC59" s="218"/>
      <c r="DD59" s="218"/>
      <c r="DE59" s="218"/>
      <c r="DF59" s="218"/>
      <c r="DG59" s="218"/>
      <c r="DH59" s="218"/>
      <c r="DI59" s="218"/>
      <c r="DJ59" s="218"/>
      <c r="DK59" s="218"/>
      <c r="DL59" s="218"/>
      <c r="DM59" s="218"/>
      <c r="DN59" s="218"/>
      <c r="DO59" s="218"/>
      <c r="DP59" s="218"/>
      <c r="DQ59" s="218"/>
      <c r="DR59" s="218"/>
      <c r="DS59" s="218"/>
      <c r="DT59" s="218"/>
      <c r="DU59" s="218"/>
      <c r="DV59" s="218"/>
      <c r="DW59" s="214"/>
      <c r="DX59" s="214"/>
      <c r="DY59" s="214"/>
      <c r="DZ59" s="214"/>
      <c r="EA59" s="214"/>
      <c r="EB59" s="214"/>
      <c r="EC59" s="214"/>
      <c r="ED59" s="214"/>
      <c r="EE59" s="214"/>
      <c r="EF59" s="214"/>
      <c r="EG59" s="214"/>
      <c r="EH59" s="214"/>
      <c r="EI59" s="214"/>
      <c r="EJ59" s="214"/>
      <c r="EK59" s="214"/>
      <c r="EL59" s="214"/>
      <c r="EM59" s="214"/>
      <c r="EN59" s="214"/>
      <c r="EO59" s="214"/>
      <c r="EP59" s="214"/>
      <c r="EQ59" s="214">
        <f>EQ22+EQ25+EQ47+EQ50</f>
        <v>11452789.77</v>
      </c>
      <c r="ER59" s="214"/>
      <c r="ES59" s="214"/>
      <c r="ET59" s="214"/>
      <c r="EU59" s="214"/>
      <c r="EV59" s="214"/>
      <c r="EW59" s="214"/>
      <c r="EX59" s="214"/>
      <c r="EY59" s="214"/>
      <c r="EZ59" s="214"/>
      <c r="FA59" s="215"/>
      <c r="FB59" s="215"/>
      <c r="FC59" s="215"/>
      <c r="FD59" s="215"/>
      <c r="FE59" s="215"/>
      <c r="FF59" s="215"/>
      <c r="FG59" s="215"/>
      <c r="FH59" s="215"/>
      <c r="FI59" s="215"/>
      <c r="FJ59" s="215"/>
      <c r="FK59" s="215"/>
      <c r="FL59" s="186"/>
    </row>
    <row r="60" spans="1:168" ht="24" customHeight="1">
      <c r="A60" s="289" t="s">
        <v>11</v>
      </c>
      <c r="B60" s="289"/>
      <c r="C60" s="289"/>
      <c r="D60" s="289"/>
      <c r="E60" s="289"/>
      <c r="F60" s="289"/>
      <c r="G60" s="297"/>
      <c r="H60" s="476" t="s">
        <v>193</v>
      </c>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422"/>
      <c r="BM60" s="422"/>
      <c r="BN60" s="422"/>
      <c r="BO60" s="422"/>
      <c r="BP60" s="422"/>
      <c r="BQ60" s="422"/>
      <c r="BR60" s="422"/>
      <c r="BS60" s="422"/>
      <c r="BT60" s="422"/>
      <c r="BU60" s="422"/>
      <c r="BV60" s="422"/>
      <c r="BW60" s="422"/>
      <c r="BX60" s="422"/>
      <c r="BY60" s="422"/>
      <c r="BZ60" s="422"/>
      <c r="CA60" s="422"/>
      <c r="CB60" s="422"/>
      <c r="CC60" s="422"/>
      <c r="CD60" s="422"/>
      <c r="CE60" s="422"/>
      <c r="CF60" s="422"/>
      <c r="CG60" s="422"/>
      <c r="CH60" s="422"/>
      <c r="CI60" s="422"/>
      <c r="CJ60" s="422"/>
      <c r="CK60" s="422"/>
      <c r="CL60" s="288" t="s">
        <v>194</v>
      </c>
      <c r="CM60" s="289"/>
      <c r="CN60" s="289"/>
      <c r="CO60" s="289"/>
      <c r="CP60" s="289"/>
      <c r="CQ60" s="289"/>
      <c r="CR60" s="297"/>
      <c r="CS60" s="298" t="s">
        <v>41</v>
      </c>
      <c r="CT60" s="289"/>
      <c r="CU60" s="289"/>
      <c r="CV60" s="289"/>
      <c r="CW60" s="289"/>
      <c r="CX60" s="289"/>
      <c r="CY60" s="297"/>
      <c r="CZ60" s="298"/>
      <c r="DA60" s="289"/>
      <c r="DB60" s="289"/>
      <c r="DC60" s="289"/>
      <c r="DD60" s="289"/>
      <c r="DE60" s="289"/>
      <c r="DF60" s="289"/>
      <c r="DG60" s="289"/>
      <c r="DH60" s="289"/>
      <c r="DI60" s="289"/>
      <c r="DJ60" s="289"/>
      <c r="DK60" s="297"/>
      <c r="DL60" s="298"/>
      <c r="DM60" s="289"/>
      <c r="DN60" s="289"/>
      <c r="DO60" s="289"/>
      <c r="DP60" s="289"/>
      <c r="DQ60" s="289"/>
      <c r="DR60" s="289"/>
      <c r="DS60" s="289"/>
      <c r="DT60" s="289"/>
      <c r="DU60" s="289"/>
      <c r="DV60" s="297"/>
      <c r="DW60" s="363">
        <f>DW61+DW62+DW63</f>
        <v>0</v>
      </c>
      <c r="DX60" s="364"/>
      <c r="DY60" s="364"/>
      <c r="DZ60" s="364"/>
      <c r="EA60" s="364"/>
      <c r="EB60" s="364"/>
      <c r="EC60" s="364"/>
      <c r="ED60" s="364"/>
      <c r="EE60" s="364"/>
      <c r="EF60" s="365"/>
      <c r="EG60" s="363">
        <f>EG61+EG62+EG63</f>
        <v>0</v>
      </c>
      <c r="EH60" s="364"/>
      <c r="EI60" s="364"/>
      <c r="EJ60" s="364"/>
      <c r="EK60" s="364"/>
      <c r="EL60" s="364"/>
      <c r="EM60" s="364"/>
      <c r="EN60" s="364"/>
      <c r="EO60" s="364"/>
      <c r="EP60" s="365"/>
      <c r="EQ60" s="363">
        <f>EQ61+EQ62+EQ63</f>
        <v>0</v>
      </c>
      <c r="ER60" s="364"/>
      <c r="ES60" s="364"/>
      <c r="ET60" s="364"/>
      <c r="EU60" s="364"/>
      <c r="EV60" s="364"/>
      <c r="EW60" s="364"/>
      <c r="EX60" s="364"/>
      <c r="EY60" s="364"/>
      <c r="EZ60" s="365"/>
      <c r="FA60" s="294"/>
      <c r="FB60" s="257"/>
      <c r="FC60" s="257"/>
      <c r="FD60" s="257"/>
      <c r="FE60" s="257"/>
      <c r="FF60" s="257"/>
      <c r="FG60" s="257"/>
      <c r="FH60" s="257"/>
      <c r="FI60" s="257"/>
      <c r="FJ60" s="257"/>
      <c r="FK60" s="258"/>
      <c r="FL60" s="186"/>
    </row>
    <row r="61" spans="1:168" ht="11.25">
      <c r="A61" s="406"/>
      <c r="B61" s="406"/>
      <c r="C61" s="406"/>
      <c r="D61" s="406"/>
      <c r="E61" s="406"/>
      <c r="F61" s="406"/>
      <c r="G61" s="407"/>
      <c r="H61" s="473" t="s">
        <v>191</v>
      </c>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4"/>
      <c r="BR61" s="474"/>
      <c r="BS61" s="474"/>
      <c r="BT61" s="474"/>
      <c r="BU61" s="474"/>
      <c r="BV61" s="474"/>
      <c r="BW61" s="474"/>
      <c r="BX61" s="474"/>
      <c r="BY61" s="474"/>
      <c r="BZ61" s="474"/>
      <c r="CA61" s="474"/>
      <c r="CB61" s="474"/>
      <c r="CC61" s="474"/>
      <c r="CD61" s="474"/>
      <c r="CE61" s="474"/>
      <c r="CF61" s="474"/>
      <c r="CG61" s="474"/>
      <c r="CH61" s="474"/>
      <c r="CI61" s="474"/>
      <c r="CJ61" s="474"/>
      <c r="CK61" s="475"/>
      <c r="CL61" s="405" t="s">
        <v>195</v>
      </c>
      <c r="CM61" s="406"/>
      <c r="CN61" s="406"/>
      <c r="CO61" s="406"/>
      <c r="CP61" s="406"/>
      <c r="CQ61" s="406"/>
      <c r="CR61" s="407"/>
      <c r="CS61" s="408" t="s">
        <v>288</v>
      </c>
      <c r="CT61" s="406"/>
      <c r="CU61" s="406"/>
      <c r="CV61" s="406"/>
      <c r="CW61" s="406"/>
      <c r="CX61" s="406"/>
      <c r="CY61" s="407"/>
      <c r="CZ61" s="408"/>
      <c r="DA61" s="406"/>
      <c r="DB61" s="406"/>
      <c r="DC61" s="406"/>
      <c r="DD61" s="406"/>
      <c r="DE61" s="406"/>
      <c r="DF61" s="406"/>
      <c r="DG61" s="406"/>
      <c r="DH61" s="406"/>
      <c r="DI61" s="406"/>
      <c r="DJ61" s="406"/>
      <c r="DK61" s="407"/>
      <c r="DL61" s="408"/>
      <c r="DM61" s="406"/>
      <c r="DN61" s="406"/>
      <c r="DO61" s="406"/>
      <c r="DP61" s="406"/>
      <c r="DQ61" s="406"/>
      <c r="DR61" s="406"/>
      <c r="DS61" s="406"/>
      <c r="DT61" s="406"/>
      <c r="DU61" s="406"/>
      <c r="DV61" s="407"/>
      <c r="DW61" s="490">
        <f>DW23+DW40+DW48+DW55</f>
        <v>0</v>
      </c>
      <c r="DX61" s="491"/>
      <c r="DY61" s="491"/>
      <c r="DZ61" s="491"/>
      <c r="EA61" s="491"/>
      <c r="EB61" s="491"/>
      <c r="EC61" s="491"/>
      <c r="ED61" s="491"/>
      <c r="EE61" s="491"/>
      <c r="EF61" s="492"/>
      <c r="EG61" s="490"/>
      <c r="EH61" s="491"/>
      <c r="EI61" s="491"/>
      <c r="EJ61" s="491"/>
      <c r="EK61" s="491"/>
      <c r="EL61" s="491"/>
      <c r="EM61" s="491"/>
      <c r="EN61" s="491"/>
      <c r="EO61" s="491"/>
      <c r="EP61" s="492"/>
      <c r="EQ61" s="490"/>
      <c r="ER61" s="491"/>
      <c r="ES61" s="491"/>
      <c r="ET61" s="491"/>
      <c r="EU61" s="491"/>
      <c r="EV61" s="491"/>
      <c r="EW61" s="491"/>
      <c r="EX61" s="491"/>
      <c r="EY61" s="491"/>
      <c r="EZ61" s="492"/>
      <c r="FA61" s="412"/>
      <c r="FB61" s="413"/>
      <c r="FC61" s="413"/>
      <c r="FD61" s="413"/>
      <c r="FE61" s="413"/>
      <c r="FF61" s="413"/>
      <c r="FG61" s="413"/>
      <c r="FH61" s="413"/>
      <c r="FI61" s="413"/>
      <c r="FJ61" s="413"/>
      <c r="FK61" s="414"/>
      <c r="FL61" s="186"/>
    </row>
    <row r="62" spans="1:168" ht="11.25">
      <c r="A62" s="471"/>
      <c r="B62" s="471"/>
      <c r="C62" s="471"/>
      <c r="D62" s="471"/>
      <c r="E62" s="471"/>
      <c r="F62" s="471"/>
      <c r="G62" s="472"/>
      <c r="H62" s="467"/>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8"/>
      <c r="AY62" s="468"/>
      <c r="AZ62" s="468"/>
      <c r="BA62" s="468"/>
      <c r="BB62" s="468"/>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c r="BY62" s="468"/>
      <c r="BZ62" s="468"/>
      <c r="CA62" s="468"/>
      <c r="CB62" s="468"/>
      <c r="CC62" s="468"/>
      <c r="CD62" s="468"/>
      <c r="CE62" s="468"/>
      <c r="CF62" s="468"/>
      <c r="CG62" s="468"/>
      <c r="CH62" s="468"/>
      <c r="CI62" s="468"/>
      <c r="CJ62" s="468"/>
      <c r="CK62" s="469"/>
      <c r="CL62" s="488"/>
      <c r="CM62" s="471"/>
      <c r="CN62" s="471"/>
      <c r="CO62" s="471"/>
      <c r="CP62" s="471"/>
      <c r="CQ62" s="471"/>
      <c r="CR62" s="472"/>
      <c r="CS62" s="470" t="s">
        <v>289</v>
      </c>
      <c r="CT62" s="471"/>
      <c r="CU62" s="471"/>
      <c r="CV62" s="471"/>
      <c r="CW62" s="471"/>
      <c r="CX62" s="471"/>
      <c r="CY62" s="472"/>
      <c r="CZ62" s="470"/>
      <c r="DA62" s="471"/>
      <c r="DB62" s="471"/>
      <c r="DC62" s="471"/>
      <c r="DD62" s="471"/>
      <c r="DE62" s="471"/>
      <c r="DF62" s="471"/>
      <c r="DG62" s="471"/>
      <c r="DH62" s="471"/>
      <c r="DI62" s="471"/>
      <c r="DJ62" s="471"/>
      <c r="DK62" s="472"/>
      <c r="DL62" s="470"/>
      <c r="DM62" s="471"/>
      <c r="DN62" s="471"/>
      <c r="DO62" s="471"/>
      <c r="DP62" s="471"/>
      <c r="DQ62" s="471"/>
      <c r="DR62" s="471"/>
      <c r="DS62" s="471"/>
      <c r="DT62" s="471"/>
      <c r="DU62" s="471"/>
      <c r="DV62" s="472"/>
      <c r="DW62" s="461"/>
      <c r="DX62" s="462"/>
      <c r="DY62" s="462"/>
      <c r="DZ62" s="462"/>
      <c r="EA62" s="462"/>
      <c r="EB62" s="462"/>
      <c r="EC62" s="462"/>
      <c r="ED62" s="462"/>
      <c r="EE62" s="462"/>
      <c r="EF62" s="463"/>
      <c r="EG62" s="461">
        <f>EG23+EG40+EG48+EG55</f>
        <v>0</v>
      </c>
      <c r="EH62" s="462"/>
      <c r="EI62" s="462"/>
      <c r="EJ62" s="462"/>
      <c r="EK62" s="462"/>
      <c r="EL62" s="462"/>
      <c r="EM62" s="462"/>
      <c r="EN62" s="462"/>
      <c r="EO62" s="462"/>
      <c r="EP62" s="463"/>
      <c r="EQ62" s="461"/>
      <c r="ER62" s="462"/>
      <c r="ES62" s="462"/>
      <c r="ET62" s="462"/>
      <c r="EU62" s="462"/>
      <c r="EV62" s="462"/>
      <c r="EW62" s="462"/>
      <c r="EX62" s="462"/>
      <c r="EY62" s="462"/>
      <c r="EZ62" s="463"/>
      <c r="FA62" s="495"/>
      <c r="FB62" s="496"/>
      <c r="FC62" s="496"/>
      <c r="FD62" s="496"/>
      <c r="FE62" s="496"/>
      <c r="FF62" s="496"/>
      <c r="FG62" s="496"/>
      <c r="FH62" s="496"/>
      <c r="FI62" s="496"/>
      <c r="FJ62" s="496"/>
      <c r="FK62" s="497"/>
      <c r="FL62" s="186"/>
    </row>
    <row r="63" spans="1:168" ht="12" thickBot="1">
      <c r="A63" s="309"/>
      <c r="B63" s="309"/>
      <c r="C63" s="309"/>
      <c r="D63" s="309"/>
      <c r="E63" s="309"/>
      <c r="F63" s="309"/>
      <c r="G63" s="310"/>
      <c r="H63" s="493"/>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c r="BV63" s="494"/>
      <c r="BW63" s="494"/>
      <c r="BX63" s="494"/>
      <c r="BY63" s="494"/>
      <c r="BZ63" s="494"/>
      <c r="CA63" s="494"/>
      <c r="CB63" s="494"/>
      <c r="CC63" s="494"/>
      <c r="CD63" s="494"/>
      <c r="CE63" s="494"/>
      <c r="CF63" s="494"/>
      <c r="CG63" s="494"/>
      <c r="CH63" s="494"/>
      <c r="CI63" s="494"/>
      <c r="CJ63" s="494"/>
      <c r="CK63" s="494"/>
      <c r="CL63" s="489"/>
      <c r="CM63" s="482"/>
      <c r="CN63" s="482"/>
      <c r="CO63" s="482"/>
      <c r="CP63" s="482"/>
      <c r="CQ63" s="482"/>
      <c r="CR63" s="483"/>
      <c r="CS63" s="481" t="s">
        <v>676</v>
      </c>
      <c r="CT63" s="482"/>
      <c r="CU63" s="482"/>
      <c r="CV63" s="482"/>
      <c r="CW63" s="482"/>
      <c r="CX63" s="482"/>
      <c r="CY63" s="483"/>
      <c r="CZ63" s="481"/>
      <c r="DA63" s="482"/>
      <c r="DB63" s="482"/>
      <c r="DC63" s="482"/>
      <c r="DD63" s="482"/>
      <c r="DE63" s="482"/>
      <c r="DF63" s="482"/>
      <c r="DG63" s="482"/>
      <c r="DH63" s="482"/>
      <c r="DI63" s="482"/>
      <c r="DJ63" s="482"/>
      <c r="DK63" s="483"/>
      <c r="DL63" s="481"/>
      <c r="DM63" s="482"/>
      <c r="DN63" s="482"/>
      <c r="DO63" s="482"/>
      <c r="DP63" s="482"/>
      <c r="DQ63" s="482"/>
      <c r="DR63" s="482"/>
      <c r="DS63" s="482"/>
      <c r="DT63" s="482"/>
      <c r="DU63" s="482"/>
      <c r="DV63" s="483"/>
      <c r="DW63" s="464"/>
      <c r="DX63" s="465"/>
      <c r="DY63" s="465"/>
      <c r="DZ63" s="465"/>
      <c r="EA63" s="465"/>
      <c r="EB63" s="465"/>
      <c r="EC63" s="465"/>
      <c r="ED63" s="465"/>
      <c r="EE63" s="465"/>
      <c r="EF63" s="466"/>
      <c r="EG63" s="464"/>
      <c r="EH63" s="465"/>
      <c r="EI63" s="465"/>
      <c r="EJ63" s="465"/>
      <c r="EK63" s="465"/>
      <c r="EL63" s="465"/>
      <c r="EM63" s="465"/>
      <c r="EN63" s="465"/>
      <c r="EO63" s="465"/>
      <c r="EP63" s="466"/>
      <c r="EQ63" s="464">
        <f>EQ23+EQ40+EQ48+EQ55</f>
        <v>0</v>
      </c>
      <c r="ER63" s="465"/>
      <c r="ES63" s="465"/>
      <c r="ET63" s="465"/>
      <c r="EU63" s="465"/>
      <c r="EV63" s="465"/>
      <c r="EW63" s="465"/>
      <c r="EX63" s="465"/>
      <c r="EY63" s="465"/>
      <c r="EZ63" s="466"/>
      <c r="FA63" s="498"/>
      <c r="FB63" s="499"/>
      <c r="FC63" s="499"/>
      <c r="FD63" s="499"/>
      <c r="FE63" s="499"/>
      <c r="FF63" s="499"/>
      <c r="FG63" s="499"/>
      <c r="FH63" s="499"/>
      <c r="FI63" s="499"/>
      <c r="FJ63" s="499"/>
      <c r="FK63" s="500"/>
      <c r="FL63" s="186"/>
    </row>
    <row r="64" ht="4.5" customHeight="1"/>
    <row r="65" ht="11.25">
      <c r="I65" s="1" t="s">
        <v>196</v>
      </c>
    </row>
    <row r="66" spans="9:96" ht="15" customHeight="1">
      <c r="I66" s="1" t="s">
        <v>197</v>
      </c>
      <c r="AQ66" s="303" t="s">
        <v>472</v>
      </c>
      <c r="AR66" s="303"/>
      <c r="AS66" s="303"/>
      <c r="AT66" s="303"/>
      <c r="AU66" s="303"/>
      <c r="AV66" s="303"/>
      <c r="AW66" s="303"/>
      <c r="AX66" s="303"/>
      <c r="AY66" s="303"/>
      <c r="AZ66" s="303"/>
      <c r="BA66" s="303"/>
      <c r="BB66" s="303"/>
      <c r="BC66" s="303"/>
      <c r="BD66" s="303"/>
      <c r="BE66" s="303"/>
      <c r="BF66" s="303"/>
      <c r="BG66" s="303"/>
      <c r="BH66" s="303"/>
      <c r="BK66" s="303"/>
      <c r="BL66" s="303"/>
      <c r="BM66" s="303"/>
      <c r="BN66" s="303"/>
      <c r="BO66" s="303"/>
      <c r="BP66" s="303"/>
      <c r="BQ66" s="303"/>
      <c r="BR66" s="303"/>
      <c r="BS66" s="303"/>
      <c r="BT66" s="303"/>
      <c r="BU66" s="303"/>
      <c r="BV66" s="303"/>
      <c r="BY66" s="303" t="s">
        <v>470</v>
      </c>
      <c r="BZ66" s="303"/>
      <c r="CA66" s="303"/>
      <c r="CB66" s="303"/>
      <c r="CC66" s="303"/>
      <c r="CD66" s="303"/>
      <c r="CE66" s="303"/>
      <c r="CF66" s="303"/>
      <c r="CG66" s="303"/>
      <c r="CH66" s="303"/>
      <c r="CI66" s="303"/>
      <c r="CJ66" s="303"/>
      <c r="CK66" s="303"/>
      <c r="CL66" s="303"/>
      <c r="CM66" s="303"/>
      <c r="CN66" s="303"/>
      <c r="CO66" s="303"/>
      <c r="CP66" s="303"/>
      <c r="CQ66" s="303"/>
      <c r="CR66" s="303"/>
    </row>
    <row r="67" spans="43:96" s="3" customFormat="1" ht="10.5" customHeight="1">
      <c r="AQ67" s="265" t="s">
        <v>198</v>
      </c>
      <c r="AR67" s="265"/>
      <c r="AS67" s="265"/>
      <c r="AT67" s="265"/>
      <c r="AU67" s="265"/>
      <c r="AV67" s="265"/>
      <c r="AW67" s="265"/>
      <c r="AX67" s="265"/>
      <c r="AY67" s="265"/>
      <c r="AZ67" s="265"/>
      <c r="BA67" s="265"/>
      <c r="BB67" s="265"/>
      <c r="BC67" s="265"/>
      <c r="BD67" s="265"/>
      <c r="BE67" s="265"/>
      <c r="BF67" s="265"/>
      <c r="BG67" s="265"/>
      <c r="BH67" s="265"/>
      <c r="BK67" s="265" t="s">
        <v>18</v>
      </c>
      <c r="BL67" s="265"/>
      <c r="BM67" s="265"/>
      <c r="BN67" s="265"/>
      <c r="BO67" s="265"/>
      <c r="BP67" s="265"/>
      <c r="BQ67" s="265"/>
      <c r="BR67" s="265"/>
      <c r="BS67" s="265"/>
      <c r="BT67" s="265"/>
      <c r="BU67" s="265"/>
      <c r="BV67" s="265"/>
      <c r="BY67" s="265" t="s">
        <v>19</v>
      </c>
      <c r="BZ67" s="265"/>
      <c r="CA67" s="265"/>
      <c r="CB67" s="265"/>
      <c r="CC67" s="265"/>
      <c r="CD67" s="265"/>
      <c r="CE67" s="265"/>
      <c r="CF67" s="265"/>
      <c r="CG67" s="265"/>
      <c r="CH67" s="265"/>
      <c r="CI67" s="265"/>
      <c r="CJ67" s="265"/>
      <c r="CK67" s="265"/>
      <c r="CL67" s="265"/>
      <c r="CM67" s="265"/>
      <c r="CN67" s="265"/>
      <c r="CO67" s="265"/>
      <c r="CP67" s="265"/>
      <c r="CQ67" s="265"/>
      <c r="CR67" s="265"/>
    </row>
    <row r="68" spans="9:96" ht="16.5" customHeight="1">
      <c r="I68" s="1" t="s">
        <v>199</v>
      </c>
      <c r="T68" s="303"/>
      <c r="U68" s="303"/>
      <c r="V68" s="303"/>
      <c r="W68" s="303"/>
      <c r="X68" s="303"/>
      <c r="Y68" s="303"/>
      <c r="Z68" s="303"/>
      <c r="AA68" s="303"/>
      <c r="AB68" s="303"/>
      <c r="AC68" s="303"/>
      <c r="AD68" s="303"/>
      <c r="AE68" s="303"/>
      <c r="AF68" s="303"/>
      <c r="AG68" s="303"/>
      <c r="AH68" s="303"/>
      <c r="AI68" s="303"/>
      <c r="AJ68" s="303"/>
      <c r="AK68" s="303"/>
      <c r="AL68" s="303"/>
      <c r="AM68" s="303" t="s">
        <v>473</v>
      </c>
      <c r="AN68" s="303"/>
      <c r="AO68" s="303"/>
      <c r="AP68" s="303"/>
      <c r="AQ68" s="303"/>
      <c r="AR68" s="303"/>
      <c r="AS68" s="303"/>
      <c r="AT68" s="303"/>
      <c r="AU68" s="303"/>
      <c r="AV68" s="303"/>
      <c r="AW68" s="303"/>
      <c r="AX68" s="303"/>
      <c r="AY68" s="303"/>
      <c r="AZ68" s="303"/>
      <c r="BA68" s="303"/>
      <c r="BB68" s="303"/>
      <c r="BC68" s="303"/>
      <c r="BD68" s="303"/>
      <c r="BG68" s="303" t="s">
        <v>474</v>
      </c>
      <c r="BH68" s="303"/>
      <c r="BI68" s="303"/>
      <c r="BJ68" s="303"/>
      <c r="BK68" s="303"/>
      <c r="BL68" s="303"/>
      <c r="BM68" s="303"/>
      <c r="BN68" s="303"/>
      <c r="BO68" s="303"/>
      <c r="BP68" s="303"/>
      <c r="BQ68" s="303"/>
      <c r="BR68" s="303"/>
      <c r="BS68" s="303"/>
      <c r="BT68" s="303"/>
      <c r="BU68" s="303"/>
      <c r="BV68" s="303"/>
      <c r="BW68" s="303"/>
      <c r="BX68" s="303"/>
      <c r="CA68" s="309" t="s">
        <v>471</v>
      </c>
      <c r="CB68" s="309"/>
      <c r="CC68" s="309"/>
      <c r="CD68" s="309"/>
      <c r="CE68" s="309"/>
      <c r="CF68" s="309"/>
      <c r="CG68" s="309"/>
      <c r="CH68" s="309"/>
      <c r="CI68" s="309"/>
      <c r="CJ68" s="309"/>
      <c r="CK68" s="309"/>
      <c r="CL68" s="309"/>
      <c r="CM68" s="309"/>
      <c r="CN68" s="309"/>
      <c r="CO68" s="309"/>
      <c r="CP68" s="309"/>
      <c r="CQ68" s="309"/>
      <c r="CR68" s="309"/>
    </row>
    <row r="69" spans="39:96" s="3" customFormat="1" ht="10.5" customHeight="1">
      <c r="AM69" s="265" t="s">
        <v>198</v>
      </c>
      <c r="AN69" s="265"/>
      <c r="AO69" s="265"/>
      <c r="AP69" s="265"/>
      <c r="AQ69" s="265"/>
      <c r="AR69" s="265"/>
      <c r="AS69" s="265"/>
      <c r="AT69" s="265"/>
      <c r="AU69" s="265"/>
      <c r="AV69" s="265"/>
      <c r="AW69" s="265"/>
      <c r="AX69" s="265"/>
      <c r="AY69" s="265"/>
      <c r="AZ69" s="265"/>
      <c r="BA69" s="265"/>
      <c r="BB69" s="265"/>
      <c r="BC69" s="265"/>
      <c r="BD69" s="265"/>
      <c r="BG69" s="265" t="s">
        <v>200</v>
      </c>
      <c r="BH69" s="265"/>
      <c r="BI69" s="265"/>
      <c r="BJ69" s="265"/>
      <c r="BK69" s="265"/>
      <c r="BL69" s="265"/>
      <c r="BM69" s="265"/>
      <c r="BN69" s="265"/>
      <c r="BO69" s="265"/>
      <c r="BP69" s="265"/>
      <c r="BQ69" s="265"/>
      <c r="BR69" s="265"/>
      <c r="BS69" s="265"/>
      <c r="BT69" s="265"/>
      <c r="BU69" s="265"/>
      <c r="BV69" s="265"/>
      <c r="BW69" s="265"/>
      <c r="BX69" s="265"/>
      <c r="CA69" s="265" t="s">
        <v>201</v>
      </c>
      <c r="CB69" s="265"/>
      <c r="CC69" s="265"/>
      <c r="CD69" s="265"/>
      <c r="CE69" s="265"/>
      <c r="CF69" s="265"/>
      <c r="CG69" s="265"/>
      <c r="CH69" s="265"/>
      <c r="CI69" s="265"/>
      <c r="CJ69" s="265"/>
      <c r="CK69" s="265"/>
      <c r="CL69" s="265"/>
      <c r="CM69" s="265"/>
      <c r="CN69" s="265"/>
      <c r="CO69" s="265"/>
      <c r="CP69" s="265"/>
      <c r="CQ69" s="265"/>
      <c r="CR69" s="265"/>
    </row>
    <row r="70" spans="9:38" ht="12" customHeight="1">
      <c r="I70" s="478" t="s">
        <v>20</v>
      </c>
      <c r="J70" s="478"/>
      <c r="K70" s="505" t="str">
        <f>ПФХД!DY9</f>
        <v>30</v>
      </c>
      <c r="L70" s="505"/>
      <c r="M70" s="505"/>
      <c r="N70" s="263" t="s">
        <v>20</v>
      </c>
      <c r="O70" s="263"/>
      <c r="Q70" s="367" t="str">
        <f>ПФХД!EE9</f>
        <v>декабря</v>
      </c>
      <c r="R70" s="367"/>
      <c r="S70" s="367"/>
      <c r="T70" s="367"/>
      <c r="U70" s="367"/>
      <c r="V70" s="367"/>
      <c r="W70" s="367"/>
      <c r="X70" s="367"/>
      <c r="Y70" s="367"/>
      <c r="Z70" s="367"/>
      <c r="AA70" s="367"/>
      <c r="AB70" s="367"/>
      <c r="AC70" s="367"/>
      <c r="AD70" s="367"/>
      <c r="AE70" s="367"/>
      <c r="AF70" s="478">
        <v>20</v>
      </c>
      <c r="AG70" s="478"/>
      <c r="AH70" s="478"/>
      <c r="AI70" s="479" t="str">
        <f>ПФХД!EW9</f>
        <v>22</v>
      </c>
      <c r="AJ70" s="479"/>
      <c r="AK70" s="479"/>
      <c r="AL70" s="1" t="s">
        <v>3</v>
      </c>
    </row>
    <row r="71" ht="14.25" customHeight="1" thickBot="1"/>
    <row r="72" spans="1:91" ht="3"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1"/>
    </row>
    <row r="73" spans="1:91" ht="12" customHeight="1">
      <c r="A73" s="12" t="s">
        <v>202</v>
      </c>
      <c r="CM73" s="13"/>
    </row>
    <row r="74" spans="1:91" ht="11.25">
      <c r="A74" s="501" t="s">
        <v>300</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03"/>
      <c r="CM74" s="502"/>
    </row>
    <row r="75" spans="1:91" s="3" customFormat="1" ht="11.25" customHeight="1">
      <c r="A75" s="503" t="s">
        <v>220</v>
      </c>
      <c r="B75" s="265"/>
      <c r="C75" s="265"/>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265"/>
      <c r="BX75" s="265"/>
      <c r="BY75" s="265"/>
      <c r="BZ75" s="265"/>
      <c r="CA75" s="265"/>
      <c r="CB75" s="265"/>
      <c r="CC75" s="265"/>
      <c r="CD75" s="265"/>
      <c r="CE75" s="265"/>
      <c r="CF75" s="265"/>
      <c r="CG75" s="265"/>
      <c r="CH75" s="265"/>
      <c r="CI75" s="265"/>
      <c r="CJ75" s="265"/>
      <c r="CK75" s="265"/>
      <c r="CL75" s="265"/>
      <c r="CM75" s="504"/>
    </row>
    <row r="76" spans="1:91" s="3" customFormat="1" ht="4.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6"/>
    </row>
    <row r="77" spans="1:91" ht="11.25">
      <c r="A77" s="501"/>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AH77" s="303" t="s">
        <v>760</v>
      </c>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3"/>
      <c r="BX77" s="303"/>
      <c r="BY77" s="303"/>
      <c r="BZ77" s="303"/>
      <c r="CA77" s="303"/>
      <c r="CB77" s="303"/>
      <c r="CC77" s="303"/>
      <c r="CD77" s="303"/>
      <c r="CE77" s="303"/>
      <c r="CF77" s="303"/>
      <c r="CG77" s="303"/>
      <c r="CH77" s="303"/>
      <c r="CI77" s="303"/>
      <c r="CJ77" s="303"/>
      <c r="CK77" s="303"/>
      <c r="CL77" s="303"/>
      <c r="CM77" s="502"/>
    </row>
    <row r="78" spans="1:91" s="3" customFormat="1" ht="10.5" customHeight="1">
      <c r="A78" s="503" t="s">
        <v>18</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AH78" s="265" t="s">
        <v>19</v>
      </c>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c r="BX78" s="265"/>
      <c r="BY78" s="265"/>
      <c r="BZ78" s="265"/>
      <c r="CA78" s="265"/>
      <c r="CB78" s="265"/>
      <c r="CC78" s="265"/>
      <c r="CD78" s="265"/>
      <c r="CE78" s="265"/>
      <c r="CF78" s="265"/>
      <c r="CG78" s="265"/>
      <c r="CH78" s="265"/>
      <c r="CI78" s="265"/>
      <c r="CJ78" s="265"/>
      <c r="CK78" s="265"/>
      <c r="CL78" s="265"/>
      <c r="CM78" s="504"/>
    </row>
    <row r="79" spans="1:91" ht="12" customHeight="1">
      <c r="A79" s="12"/>
      <c r="CM79" s="13"/>
    </row>
    <row r="80" spans="1:91" ht="11.25">
      <c r="A80" s="508" t="s">
        <v>20</v>
      </c>
      <c r="B80" s="478"/>
      <c r="C80" s="505" t="str">
        <f>K70</f>
        <v>30</v>
      </c>
      <c r="D80" s="505"/>
      <c r="E80" s="505"/>
      <c r="F80" s="263" t="s">
        <v>20</v>
      </c>
      <c r="G80" s="263"/>
      <c r="I80" s="367" t="str">
        <f>Q70</f>
        <v>декабря</v>
      </c>
      <c r="J80" s="367"/>
      <c r="K80" s="367"/>
      <c r="L80" s="367"/>
      <c r="M80" s="367"/>
      <c r="N80" s="367"/>
      <c r="O80" s="367"/>
      <c r="P80" s="367"/>
      <c r="Q80" s="367"/>
      <c r="R80" s="367"/>
      <c r="S80" s="367"/>
      <c r="T80" s="367"/>
      <c r="U80" s="367"/>
      <c r="V80" s="367"/>
      <c r="W80" s="367"/>
      <c r="X80" s="478">
        <v>20</v>
      </c>
      <c r="Y80" s="478"/>
      <c r="Z80" s="478"/>
      <c r="AA80" s="479" t="str">
        <f>AI70</f>
        <v>22</v>
      </c>
      <c r="AB80" s="479"/>
      <c r="AC80" s="479"/>
      <c r="AD80" s="263" t="s">
        <v>3</v>
      </c>
      <c r="AE80" s="263"/>
      <c r="AF80" s="263"/>
      <c r="CM80" s="13"/>
    </row>
    <row r="81" spans="1:91" ht="3.75" customHeight="1" thickBot="1">
      <c r="A81" s="1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9"/>
    </row>
    <row r="82" spans="1:25" ht="9"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2" customFormat="1" ht="13.5" customHeight="1">
      <c r="A83" s="9" t="s">
        <v>233</v>
      </c>
    </row>
    <row r="84" spans="1:168" s="2" customFormat="1" ht="53.25" customHeight="1">
      <c r="A84" s="219" t="s">
        <v>234</v>
      </c>
      <c r="B84" s="477"/>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77"/>
      <c r="AM84" s="477"/>
      <c r="AN84" s="477"/>
      <c r="AO84" s="477"/>
      <c r="AP84" s="477"/>
      <c r="AQ84" s="477"/>
      <c r="AR84" s="477"/>
      <c r="AS84" s="477"/>
      <c r="AT84" s="477"/>
      <c r="AU84" s="477"/>
      <c r="AV84" s="477"/>
      <c r="AW84" s="477"/>
      <c r="AX84" s="477"/>
      <c r="AY84" s="477"/>
      <c r="AZ84" s="477"/>
      <c r="BA84" s="477"/>
      <c r="BB84" s="477"/>
      <c r="BC84" s="477"/>
      <c r="BD84" s="477"/>
      <c r="BE84" s="477"/>
      <c r="BF84" s="477"/>
      <c r="BG84" s="477"/>
      <c r="BH84" s="477"/>
      <c r="BI84" s="477"/>
      <c r="BJ84" s="477"/>
      <c r="BK84" s="477"/>
      <c r="BL84" s="477"/>
      <c r="BM84" s="477"/>
      <c r="BN84" s="477"/>
      <c r="BO84" s="477"/>
      <c r="BP84" s="477"/>
      <c r="BQ84" s="477"/>
      <c r="BR84" s="477"/>
      <c r="BS84" s="477"/>
      <c r="BT84" s="477"/>
      <c r="BU84" s="477"/>
      <c r="BV84" s="477"/>
      <c r="BW84" s="477"/>
      <c r="BX84" s="477"/>
      <c r="BY84" s="477"/>
      <c r="BZ84" s="477"/>
      <c r="CA84" s="477"/>
      <c r="CB84" s="477"/>
      <c r="CC84" s="477"/>
      <c r="CD84" s="477"/>
      <c r="CE84" s="477"/>
      <c r="CF84" s="477"/>
      <c r="CG84" s="477"/>
      <c r="CH84" s="477"/>
      <c r="CI84" s="477"/>
      <c r="CJ84" s="477"/>
      <c r="CK84" s="477"/>
      <c r="CL84" s="477"/>
      <c r="CM84" s="477"/>
      <c r="CN84" s="477"/>
      <c r="CO84" s="477"/>
      <c r="CP84" s="477"/>
      <c r="CQ84" s="477"/>
      <c r="CR84" s="477"/>
      <c r="CS84" s="477"/>
      <c r="CT84" s="477"/>
      <c r="CU84" s="477"/>
      <c r="CV84" s="477"/>
      <c r="CW84" s="477"/>
      <c r="CX84" s="477"/>
      <c r="CY84" s="477"/>
      <c r="CZ84" s="477"/>
      <c r="DA84" s="477"/>
      <c r="DB84" s="477"/>
      <c r="DC84" s="477"/>
      <c r="DD84" s="477"/>
      <c r="DE84" s="477"/>
      <c r="DF84" s="477"/>
      <c r="DG84" s="477"/>
      <c r="DH84" s="477"/>
      <c r="DI84" s="477"/>
      <c r="DJ84" s="477"/>
      <c r="DK84" s="477"/>
      <c r="DL84" s="477"/>
      <c r="DM84" s="477"/>
      <c r="DN84" s="477"/>
      <c r="DO84" s="477"/>
      <c r="DP84" s="477"/>
      <c r="DQ84" s="477"/>
      <c r="DR84" s="477"/>
      <c r="DS84" s="477"/>
      <c r="DT84" s="477"/>
      <c r="DU84" s="477"/>
      <c r="DV84" s="477"/>
      <c r="DW84" s="477"/>
      <c r="DX84" s="477"/>
      <c r="DY84" s="477"/>
      <c r="DZ84" s="477"/>
      <c r="EA84" s="477"/>
      <c r="EB84" s="477"/>
      <c r="EC84" s="477"/>
      <c r="ED84" s="477"/>
      <c r="EE84" s="477"/>
      <c r="EF84" s="477"/>
      <c r="EG84" s="477"/>
      <c r="EH84" s="477"/>
      <c r="EI84" s="477"/>
      <c r="EJ84" s="477"/>
      <c r="EK84" s="477"/>
      <c r="EL84" s="477"/>
      <c r="EM84" s="477"/>
      <c r="EN84" s="477"/>
      <c r="EO84" s="477"/>
      <c r="EP84" s="477"/>
      <c r="EQ84" s="477"/>
      <c r="ER84" s="477"/>
      <c r="ES84" s="477"/>
      <c r="ET84" s="477"/>
      <c r="EU84" s="477"/>
      <c r="EV84" s="477"/>
      <c r="EW84" s="477"/>
      <c r="EX84" s="477"/>
      <c r="EY84" s="477"/>
      <c r="EZ84" s="477"/>
      <c r="FA84" s="477"/>
      <c r="FB84" s="477"/>
      <c r="FC84" s="477"/>
      <c r="FD84" s="477"/>
      <c r="FE84" s="477"/>
      <c r="FF84" s="477"/>
      <c r="FG84" s="477"/>
      <c r="FH84" s="477"/>
      <c r="FI84" s="477"/>
      <c r="FJ84" s="477"/>
      <c r="FK84" s="477"/>
      <c r="FL84" s="184"/>
    </row>
    <row r="85" spans="1:168" s="2" customFormat="1" ht="33.75" customHeight="1">
      <c r="A85" s="219" t="s">
        <v>254</v>
      </c>
      <c r="B85" s="477"/>
      <c r="C85" s="477"/>
      <c r="D85" s="477"/>
      <c r="E85" s="477"/>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c r="BF85" s="477"/>
      <c r="BG85" s="477"/>
      <c r="BH85" s="477"/>
      <c r="BI85" s="477"/>
      <c r="BJ85" s="477"/>
      <c r="BK85" s="477"/>
      <c r="BL85" s="477"/>
      <c r="BM85" s="477"/>
      <c r="BN85" s="477"/>
      <c r="BO85" s="477"/>
      <c r="BP85" s="477"/>
      <c r="BQ85" s="477"/>
      <c r="BR85" s="477"/>
      <c r="BS85" s="477"/>
      <c r="BT85" s="477"/>
      <c r="BU85" s="477"/>
      <c r="BV85" s="477"/>
      <c r="BW85" s="477"/>
      <c r="BX85" s="477"/>
      <c r="BY85" s="477"/>
      <c r="BZ85" s="477"/>
      <c r="CA85" s="477"/>
      <c r="CB85" s="477"/>
      <c r="CC85" s="477"/>
      <c r="CD85" s="477"/>
      <c r="CE85" s="477"/>
      <c r="CF85" s="477"/>
      <c r="CG85" s="477"/>
      <c r="CH85" s="477"/>
      <c r="CI85" s="477"/>
      <c r="CJ85" s="477"/>
      <c r="CK85" s="477"/>
      <c r="CL85" s="477"/>
      <c r="CM85" s="477"/>
      <c r="CN85" s="477"/>
      <c r="CO85" s="477"/>
      <c r="CP85" s="477"/>
      <c r="CQ85" s="477"/>
      <c r="CR85" s="477"/>
      <c r="CS85" s="477"/>
      <c r="CT85" s="477"/>
      <c r="CU85" s="477"/>
      <c r="CV85" s="477"/>
      <c r="CW85" s="477"/>
      <c r="CX85" s="477"/>
      <c r="CY85" s="477"/>
      <c r="CZ85" s="477"/>
      <c r="DA85" s="477"/>
      <c r="DB85" s="477"/>
      <c r="DC85" s="477"/>
      <c r="DD85" s="477"/>
      <c r="DE85" s="477"/>
      <c r="DF85" s="477"/>
      <c r="DG85" s="477"/>
      <c r="DH85" s="477"/>
      <c r="DI85" s="477"/>
      <c r="DJ85" s="477"/>
      <c r="DK85" s="477"/>
      <c r="DL85" s="477"/>
      <c r="DM85" s="477"/>
      <c r="DN85" s="477"/>
      <c r="DO85" s="477"/>
      <c r="DP85" s="477"/>
      <c r="DQ85" s="477"/>
      <c r="DR85" s="477"/>
      <c r="DS85" s="477"/>
      <c r="DT85" s="477"/>
      <c r="DU85" s="477"/>
      <c r="DV85" s="477"/>
      <c r="DW85" s="477"/>
      <c r="DX85" s="477"/>
      <c r="DY85" s="477"/>
      <c r="DZ85" s="477"/>
      <c r="EA85" s="477"/>
      <c r="EB85" s="477"/>
      <c r="EC85" s="477"/>
      <c r="ED85" s="477"/>
      <c r="EE85" s="477"/>
      <c r="EF85" s="477"/>
      <c r="EG85" s="477"/>
      <c r="EH85" s="477"/>
      <c r="EI85" s="477"/>
      <c r="EJ85" s="477"/>
      <c r="EK85" s="477"/>
      <c r="EL85" s="477"/>
      <c r="EM85" s="477"/>
      <c r="EN85" s="477"/>
      <c r="EO85" s="477"/>
      <c r="EP85" s="477"/>
      <c r="EQ85" s="477"/>
      <c r="ER85" s="477"/>
      <c r="ES85" s="477"/>
      <c r="ET85" s="477"/>
      <c r="EU85" s="477"/>
      <c r="EV85" s="477"/>
      <c r="EW85" s="477"/>
      <c r="EX85" s="477"/>
      <c r="EY85" s="477"/>
      <c r="EZ85" s="477"/>
      <c r="FA85" s="477"/>
      <c r="FB85" s="477"/>
      <c r="FC85" s="477"/>
      <c r="FD85" s="477"/>
      <c r="FE85" s="477"/>
      <c r="FF85" s="477"/>
      <c r="FG85" s="477"/>
      <c r="FH85" s="477"/>
      <c r="FI85" s="477"/>
      <c r="FJ85" s="477"/>
      <c r="FK85" s="477"/>
      <c r="FL85" s="184"/>
    </row>
    <row r="86" spans="1:168" s="2" customFormat="1" ht="41.25" customHeight="1">
      <c r="A86" s="506" t="s">
        <v>246</v>
      </c>
      <c r="B86" s="507"/>
      <c r="C86" s="507"/>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507"/>
      <c r="AH86" s="507"/>
      <c r="AI86" s="507"/>
      <c r="AJ86" s="507"/>
      <c r="AK86" s="507"/>
      <c r="AL86" s="507"/>
      <c r="AM86" s="507"/>
      <c r="AN86" s="507"/>
      <c r="AO86" s="507"/>
      <c r="AP86" s="507"/>
      <c r="AQ86" s="507"/>
      <c r="AR86" s="507"/>
      <c r="AS86" s="507"/>
      <c r="AT86" s="507"/>
      <c r="AU86" s="507"/>
      <c r="AV86" s="507"/>
      <c r="AW86" s="507"/>
      <c r="AX86" s="507"/>
      <c r="AY86" s="507"/>
      <c r="AZ86" s="507"/>
      <c r="BA86" s="507"/>
      <c r="BB86" s="507"/>
      <c r="BC86" s="507"/>
      <c r="BD86" s="507"/>
      <c r="BE86" s="507"/>
      <c r="BF86" s="507"/>
      <c r="BG86" s="507"/>
      <c r="BH86" s="507"/>
      <c r="BI86" s="507"/>
      <c r="BJ86" s="507"/>
      <c r="BK86" s="507"/>
      <c r="BL86" s="507"/>
      <c r="BM86" s="507"/>
      <c r="BN86" s="507"/>
      <c r="BO86" s="507"/>
      <c r="BP86" s="507"/>
      <c r="BQ86" s="507"/>
      <c r="BR86" s="507"/>
      <c r="BS86" s="507"/>
      <c r="BT86" s="507"/>
      <c r="BU86" s="507"/>
      <c r="BV86" s="507"/>
      <c r="BW86" s="507"/>
      <c r="BX86" s="507"/>
      <c r="BY86" s="507"/>
      <c r="BZ86" s="507"/>
      <c r="CA86" s="507"/>
      <c r="CB86" s="507"/>
      <c r="CC86" s="507"/>
      <c r="CD86" s="507"/>
      <c r="CE86" s="507"/>
      <c r="CF86" s="507"/>
      <c r="CG86" s="507"/>
      <c r="CH86" s="507"/>
      <c r="CI86" s="507"/>
      <c r="CJ86" s="507"/>
      <c r="CK86" s="507"/>
      <c r="CL86" s="507"/>
      <c r="CM86" s="507"/>
      <c r="CN86" s="507"/>
      <c r="CO86" s="507"/>
      <c r="CP86" s="507"/>
      <c r="CQ86" s="507"/>
      <c r="CR86" s="507"/>
      <c r="CS86" s="507"/>
      <c r="CT86" s="507"/>
      <c r="CU86" s="507"/>
      <c r="CV86" s="507"/>
      <c r="CW86" s="507"/>
      <c r="CX86" s="507"/>
      <c r="CY86" s="507"/>
      <c r="CZ86" s="507"/>
      <c r="DA86" s="507"/>
      <c r="DB86" s="507"/>
      <c r="DC86" s="507"/>
      <c r="DD86" s="507"/>
      <c r="DE86" s="507"/>
      <c r="DF86" s="507"/>
      <c r="DG86" s="507"/>
      <c r="DH86" s="507"/>
      <c r="DI86" s="507"/>
      <c r="DJ86" s="507"/>
      <c r="DK86" s="507"/>
      <c r="DL86" s="507"/>
      <c r="DM86" s="507"/>
      <c r="DN86" s="507"/>
      <c r="DO86" s="507"/>
      <c r="DP86" s="507"/>
      <c r="DQ86" s="507"/>
      <c r="DR86" s="507"/>
      <c r="DS86" s="507"/>
      <c r="DT86" s="507"/>
      <c r="DU86" s="507"/>
      <c r="DV86" s="507"/>
      <c r="DW86" s="507"/>
      <c r="DX86" s="507"/>
      <c r="DY86" s="507"/>
      <c r="DZ86" s="507"/>
      <c r="EA86" s="507"/>
      <c r="EB86" s="507"/>
      <c r="EC86" s="507"/>
      <c r="ED86" s="507"/>
      <c r="EE86" s="507"/>
      <c r="EF86" s="507"/>
      <c r="EG86" s="507"/>
      <c r="EH86" s="507"/>
      <c r="EI86" s="507"/>
      <c r="EJ86" s="507"/>
      <c r="EK86" s="507"/>
      <c r="EL86" s="507"/>
      <c r="EM86" s="507"/>
      <c r="EN86" s="507"/>
      <c r="EO86" s="507"/>
      <c r="EP86" s="507"/>
      <c r="EQ86" s="507"/>
      <c r="ER86" s="507"/>
      <c r="ES86" s="507"/>
      <c r="ET86" s="507"/>
      <c r="EU86" s="507"/>
      <c r="EV86" s="507"/>
      <c r="EW86" s="507"/>
      <c r="EX86" s="507"/>
      <c r="EY86" s="507"/>
      <c r="EZ86" s="507"/>
      <c r="FA86" s="507"/>
      <c r="FB86" s="507"/>
      <c r="FC86" s="507"/>
      <c r="FD86" s="507"/>
      <c r="FE86" s="507"/>
      <c r="FF86" s="507"/>
      <c r="FG86" s="507"/>
      <c r="FH86" s="507"/>
      <c r="FI86" s="507"/>
      <c r="FJ86" s="507"/>
      <c r="FK86" s="507"/>
      <c r="FL86" s="185"/>
    </row>
    <row r="87" spans="1:168" s="2" customFormat="1" ht="12.75" customHeight="1">
      <c r="A87" s="9" t="s">
        <v>215</v>
      </c>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row>
    <row r="88" s="2" customFormat="1" ht="12.75" customHeight="1">
      <c r="A88" s="9" t="s">
        <v>216</v>
      </c>
    </row>
    <row r="89" s="2" customFormat="1" ht="12.75" customHeight="1">
      <c r="A89" s="9" t="s">
        <v>217</v>
      </c>
    </row>
    <row r="90" s="2" customFormat="1" ht="12.75" customHeight="1">
      <c r="A90" s="9" t="s">
        <v>218</v>
      </c>
    </row>
    <row r="91" spans="1:168" s="2" customFormat="1" ht="22.5" customHeight="1">
      <c r="A91" s="219" t="s">
        <v>219</v>
      </c>
      <c r="B91" s="477"/>
      <c r="C91" s="477"/>
      <c r="D91" s="477"/>
      <c r="E91" s="477"/>
      <c r="F91" s="477"/>
      <c r="G91" s="477"/>
      <c r="H91" s="477"/>
      <c r="I91" s="477"/>
      <c r="J91" s="477"/>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c r="AO91" s="477"/>
      <c r="AP91" s="477"/>
      <c r="AQ91" s="477"/>
      <c r="AR91" s="477"/>
      <c r="AS91" s="477"/>
      <c r="AT91" s="477"/>
      <c r="AU91" s="477"/>
      <c r="AV91" s="477"/>
      <c r="AW91" s="477"/>
      <c r="AX91" s="477"/>
      <c r="AY91" s="477"/>
      <c r="AZ91" s="477"/>
      <c r="BA91" s="477"/>
      <c r="BB91" s="477"/>
      <c r="BC91" s="477"/>
      <c r="BD91" s="477"/>
      <c r="BE91" s="477"/>
      <c r="BF91" s="477"/>
      <c r="BG91" s="477"/>
      <c r="BH91" s="477"/>
      <c r="BI91" s="477"/>
      <c r="BJ91" s="477"/>
      <c r="BK91" s="477"/>
      <c r="BL91" s="477"/>
      <c r="BM91" s="477"/>
      <c r="BN91" s="477"/>
      <c r="BO91" s="477"/>
      <c r="BP91" s="477"/>
      <c r="BQ91" s="477"/>
      <c r="BR91" s="477"/>
      <c r="BS91" s="477"/>
      <c r="BT91" s="477"/>
      <c r="BU91" s="477"/>
      <c r="BV91" s="477"/>
      <c r="BW91" s="477"/>
      <c r="BX91" s="477"/>
      <c r="BY91" s="477"/>
      <c r="BZ91" s="477"/>
      <c r="CA91" s="477"/>
      <c r="CB91" s="477"/>
      <c r="CC91" s="477"/>
      <c r="CD91" s="477"/>
      <c r="CE91" s="477"/>
      <c r="CF91" s="477"/>
      <c r="CG91" s="477"/>
      <c r="CH91" s="477"/>
      <c r="CI91" s="477"/>
      <c r="CJ91" s="477"/>
      <c r="CK91" s="477"/>
      <c r="CL91" s="477"/>
      <c r="CM91" s="477"/>
      <c r="CN91" s="477"/>
      <c r="CO91" s="477"/>
      <c r="CP91" s="477"/>
      <c r="CQ91" s="477"/>
      <c r="CR91" s="477"/>
      <c r="CS91" s="477"/>
      <c r="CT91" s="477"/>
      <c r="CU91" s="477"/>
      <c r="CV91" s="477"/>
      <c r="CW91" s="477"/>
      <c r="CX91" s="477"/>
      <c r="CY91" s="477"/>
      <c r="CZ91" s="477"/>
      <c r="DA91" s="477"/>
      <c r="DB91" s="477"/>
      <c r="DC91" s="477"/>
      <c r="DD91" s="477"/>
      <c r="DE91" s="477"/>
      <c r="DF91" s="477"/>
      <c r="DG91" s="477"/>
      <c r="DH91" s="477"/>
      <c r="DI91" s="477"/>
      <c r="DJ91" s="477"/>
      <c r="DK91" s="477"/>
      <c r="DL91" s="477"/>
      <c r="DM91" s="477"/>
      <c r="DN91" s="477"/>
      <c r="DO91" s="477"/>
      <c r="DP91" s="477"/>
      <c r="DQ91" s="477"/>
      <c r="DR91" s="477"/>
      <c r="DS91" s="477"/>
      <c r="DT91" s="477"/>
      <c r="DU91" s="477"/>
      <c r="DV91" s="477"/>
      <c r="DW91" s="477"/>
      <c r="DX91" s="477"/>
      <c r="DY91" s="477"/>
      <c r="DZ91" s="477"/>
      <c r="EA91" s="477"/>
      <c r="EB91" s="477"/>
      <c r="EC91" s="477"/>
      <c r="ED91" s="477"/>
      <c r="EE91" s="477"/>
      <c r="EF91" s="477"/>
      <c r="EG91" s="477"/>
      <c r="EH91" s="477"/>
      <c r="EI91" s="477"/>
      <c r="EJ91" s="477"/>
      <c r="EK91" s="477"/>
      <c r="EL91" s="477"/>
      <c r="EM91" s="477"/>
      <c r="EN91" s="477"/>
      <c r="EO91" s="477"/>
      <c r="EP91" s="477"/>
      <c r="EQ91" s="477"/>
      <c r="ER91" s="477"/>
      <c r="ES91" s="477"/>
      <c r="ET91" s="477"/>
      <c r="EU91" s="477"/>
      <c r="EV91" s="477"/>
      <c r="EW91" s="477"/>
      <c r="EX91" s="477"/>
      <c r="EY91" s="477"/>
      <c r="EZ91" s="477"/>
      <c r="FA91" s="477"/>
      <c r="FB91" s="477"/>
      <c r="FC91" s="477"/>
      <c r="FD91" s="477"/>
      <c r="FE91" s="477"/>
      <c r="FF91" s="477"/>
      <c r="FG91" s="477"/>
      <c r="FH91" s="477"/>
      <c r="FI91" s="477"/>
      <c r="FJ91" s="477"/>
      <c r="FK91" s="477"/>
      <c r="FL91" s="184"/>
    </row>
    <row r="92" ht="3" customHeight="1"/>
  </sheetData>
  <sheetProtection/>
  <mergeCells count="488">
    <mergeCell ref="T68:AL68"/>
    <mergeCell ref="EG44:EP45"/>
    <mergeCell ref="EQ44:EZ45"/>
    <mergeCell ref="FA44:FK45"/>
    <mergeCell ref="A44:G45"/>
    <mergeCell ref="H44:CK44"/>
    <mergeCell ref="CL44:CR45"/>
    <mergeCell ref="CS44:CY45"/>
    <mergeCell ref="H45:CK45"/>
    <mergeCell ref="EG51:EP52"/>
    <mergeCell ref="EQ15:EZ16"/>
    <mergeCell ref="FA15:FK16"/>
    <mergeCell ref="CL17:CR18"/>
    <mergeCell ref="CS17:CY18"/>
    <mergeCell ref="CZ17:DK18"/>
    <mergeCell ref="DL17:DV18"/>
    <mergeCell ref="DW17:EF18"/>
    <mergeCell ref="EG17:EP18"/>
    <mergeCell ref="EQ17:EZ18"/>
    <mergeCell ref="FA17:FK18"/>
    <mergeCell ref="DL15:DV16"/>
    <mergeCell ref="DW15:EF16"/>
    <mergeCell ref="EG15:EP16"/>
    <mergeCell ref="A26:G39"/>
    <mergeCell ref="CS26:CY39"/>
    <mergeCell ref="H39:CK39"/>
    <mergeCell ref="A15:G16"/>
    <mergeCell ref="A17:G18"/>
    <mergeCell ref="CL15:CR16"/>
    <mergeCell ref="CS15:CY16"/>
    <mergeCell ref="H42:CK42"/>
    <mergeCell ref="DW41:EF41"/>
    <mergeCell ref="DW40:EF40"/>
    <mergeCell ref="H26:CK26"/>
    <mergeCell ref="DW42:EF43"/>
    <mergeCell ref="CZ42:DK43"/>
    <mergeCell ref="CL26:CR27"/>
    <mergeCell ref="H27:CK27"/>
    <mergeCell ref="H43:CK43"/>
    <mergeCell ref="CZ38:DK38"/>
    <mergeCell ref="DW44:EF45"/>
    <mergeCell ref="A85:FK85"/>
    <mergeCell ref="A74:CM74"/>
    <mergeCell ref="FA26:FK39"/>
    <mergeCell ref="A51:G52"/>
    <mergeCell ref="CL51:CR52"/>
    <mergeCell ref="CS51:CY52"/>
    <mergeCell ref="CZ51:DK52"/>
    <mergeCell ref="H52:CK52"/>
    <mergeCell ref="DL51:DV52"/>
    <mergeCell ref="DW51:EF52"/>
    <mergeCell ref="Q70:AE70"/>
    <mergeCell ref="A75:CM75"/>
    <mergeCell ref="AF70:AH70"/>
    <mergeCell ref="A86:FK86"/>
    <mergeCell ref="A91:FK91"/>
    <mergeCell ref="A80:B80"/>
    <mergeCell ref="C80:E80"/>
    <mergeCell ref="F80:G80"/>
    <mergeCell ref="I80:W80"/>
    <mergeCell ref="AD80:AF80"/>
    <mergeCell ref="EQ56:EZ56"/>
    <mergeCell ref="FA56:FK56"/>
    <mergeCell ref="AI70:AK70"/>
    <mergeCell ref="A77:Y77"/>
    <mergeCell ref="AH77:CM77"/>
    <mergeCell ref="A78:Y78"/>
    <mergeCell ref="AH78:CM78"/>
    <mergeCell ref="I70:J70"/>
    <mergeCell ref="K70:M70"/>
    <mergeCell ref="N70:O70"/>
    <mergeCell ref="FA57:FK59"/>
    <mergeCell ref="DW60:EF60"/>
    <mergeCell ref="EG60:EP60"/>
    <mergeCell ref="EQ60:EZ60"/>
    <mergeCell ref="FA60:FK60"/>
    <mergeCell ref="FA61:FK63"/>
    <mergeCell ref="DW57:EF57"/>
    <mergeCell ref="EQ61:EZ61"/>
    <mergeCell ref="EQ57:EZ57"/>
    <mergeCell ref="EQ58:EZ58"/>
    <mergeCell ref="CL60:CR60"/>
    <mergeCell ref="CS60:CY60"/>
    <mergeCell ref="AM68:BD68"/>
    <mergeCell ref="BG68:BX68"/>
    <mergeCell ref="A61:G63"/>
    <mergeCell ref="AQ67:BH67"/>
    <mergeCell ref="BK67:BV67"/>
    <mergeCell ref="H63:CK63"/>
    <mergeCell ref="BY66:CR66"/>
    <mergeCell ref="CL61:CR63"/>
    <mergeCell ref="CS63:CY63"/>
    <mergeCell ref="DW61:EF61"/>
    <mergeCell ref="EG61:EP61"/>
    <mergeCell ref="A57:G59"/>
    <mergeCell ref="CL57:CR59"/>
    <mergeCell ref="CZ57:DK59"/>
    <mergeCell ref="DL57:DV59"/>
    <mergeCell ref="H57:CK57"/>
    <mergeCell ref="DL60:DV60"/>
    <mergeCell ref="A60:G60"/>
    <mergeCell ref="A56:G56"/>
    <mergeCell ref="H56:CK56"/>
    <mergeCell ref="CL56:CR56"/>
    <mergeCell ref="CS56:CY56"/>
    <mergeCell ref="DW56:EF56"/>
    <mergeCell ref="EG56:EP56"/>
    <mergeCell ref="CZ56:DK56"/>
    <mergeCell ref="DL56:DV56"/>
    <mergeCell ref="DW55:EF55"/>
    <mergeCell ref="EG55:EP55"/>
    <mergeCell ref="EQ55:EZ55"/>
    <mergeCell ref="FA55:FK55"/>
    <mergeCell ref="A55:G55"/>
    <mergeCell ref="H55:CK55"/>
    <mergeCell ref="CL55:CR55"/>
    <mergeCell ref="CS55:CY55"/>
    <mergeCell ref="DL55:DV55"/>
    <mergeCell ref="DW50:EF50"/>
    <mergeCell ref="EG50:EP50"/>
    <mergeCell ref="EQ50:EZ50"/>
    <mergeCell ref="FA50:FK50"/>
    <mergeCell ref="A50:G50"/>
    <mergeCell ref="H50:CK50"/>
    <mergeCell ref="CL50:CR50"/>
    <mergeCell ref="CS50:CY50"/>
    <mergeCell ref="CZ50:DK50"/>
    <mergeCell ref="DW49:EF49"/>
    <mergeCell ref="EG49:EP49"/>
    <mergeCell ref="EQ49:EZ49"/>
    <mergeCell ref="FA49:FK49"/>
    <mergeCell ref="A49:G49"/>
    <mergeCell ref="H49:CK49"/>
    <mergeCell ref="CL49:CR49"/>
    <mergeCell ref="CS49:CY49"/>
    <mergeCell ref="DW48:EF48"/>
    <mergeCell ref="EG48:EP48"/>
    <mergeCell ref="EQ48:EZ48"/>
    <mergeCell ref="FA48:FK48"/>
    <mergeCell ref="A48:G48"/>
    <mergeCell ref="H48:CK48"/>
    <mergeCell ref="CL48:CR48"/>
    <mergeCell ref="CS48:CY48"/>
    <mergeCell ref="EQ46:EZ46"/>
    <mergeCell ref="FA46:FK46"/>
    <mergeCell ref="A47:G47"/>
    <mergeCell ref="H47:CK47"/>
    <mergeCell ref="CL47:CR47"/>
    <mergeCell ref="CS47:CY47"/>
    <mergeCell ref="DW47:EF47"/>
    <mergeCell ref="EG47:EP47"/>
    <mergeCell ref="EQ47:EZ47"/>
    <mergeCell ref="FA47:FK47"/>
    <mergeCell ref="CL46:CR46"/>
    <mergeCell ref="CS46:CY46"/>
    <mergeCell ref="DW46:EF46"/>
    <mergeCell ref="EG46:EP46"/>
    <mergeCell ref="DL46:DV46"/>
    <mergeCell ref="EG41:EP41"/>
    <mergeCell ref="DL42:DV43"/>
    <mergeCell ref="DL44:DV45"/>
    <mergeCell ref="CZ44:DK45"/>
    <mergeCell ref="CZ46:DK46"/>
    <mergeCell ref="EQ41:EZ41"/>
    <mergeCell ref="FA41:FK41"/>
    <mergeCell ref="A41:G41"/>
    <mergeCell ref="H41:CK41"/>
    <mergeCell ref="CL41:CR41"/>
    <mergeCell ref="CS41:CY41"/>
    <mergeCell ref="CZ41:DK41"/>
    <mergeCell ref="DL41:DV41"/>
    <mergeCell ref="CZ25:DK25"/>
    <mergeCell ref="EG40:EP40"/>
    <mergeCell ref="EQ40:EZ40"/>
    <mergeCell ref="FA40:FK40"/>
    <mergeCell ref="A40:G40"/>
    <mergeCell ref="H40:CK40"/>
    <mergeCell ref="CL40:CR40"/>
    <mergeCell ref="CS40:CY40"/>
    <mergeCell ref="DL40:DV40"/>
    <mergeCell ref="CZ40:DK40"/>
    <mergeCell ref="CZ24:DK24"/>
    <mergeCell ref="DW25:EF25"/>
    <mergeCell ref="EG25:EP25"/>
    <mergeCell ref="EQ25:EZ25"/>
    <mergeCell ref="FA25:FK25"/>
    <mergeCell ref="A25:G25"/>
    <mergeCell ref="H25:CK25"/>
    <mergeCell ref="CL25:CR25"/>
    <mergeCell ref="CS25:CY25"/>
    <mergeCell ref="DL25:DV25"/>
    <mergeCell ref="CZ23:DK23"/>
    <mergeCell ref="DW24:EF24"/>
    <mergeCell ref="EG24:EP24"/>
    <mergeCell ref="EQ24:EZ24"/>
    <mergeCell ref="FA24:FK24"/>
    <mergeCell ref="A24:G24"/>
    <mergeCell ref="H24:CK24"/>
    <mergeCell ref="CL24:CR24"/>
    <mergeCell ref="CS24:CY24"/>
    <mergeCell ref="DL24:DV24"/>
    <mergeCell ref="CZ22:DK22"/>
    <mergeCell ref="DW23:EF23"/>
    <mergeCell ref="EG23:EP23"/>
    <mergeCell ref="EQ23:EZ23"/>
    <mergeCell ref="FA23:FK23"/>
    <mergeCell ref="A23:G23"/>
    <mergeCell ref="H23:CK23"/>
    <mergeCell ref="CL23:CR23"/>
    <mergeCell ref="CS23:CY23"/>
    <mergeCell ref="DL23:DV23"/>
    <mergeCell ref="CZ21:DK21"/>
    <mergeCell ref="DW22:EF22"/>
    <mergeCell ref="EG22:EP22"/>
    <mergeCell ref="EQ22:EZ22"/>
    <mergeCell ref="FA22:FK22"/>
    <mergeCell ref="A22:G22"/>
    <mergeCell ref="H22:CK22"/>
    <mergeCell ref="CL22:CR22"/>
    <mergeCell ref="CS22:CY22"/>
    <mergeCell ref="DL22:DV22"/>
    <mergeCell ref="DL20:DV20"/>
    <mergeCell ref="DW21:EF21"/>
    <mergeCell ref="EG21:EP21"/>
    <mergeCell ref="EQ21:EZ21"/>
    <mergeCell ref="FA21:FK21"/>
    <mergeCell ref="A21:G21"/>
    <mergeCell ref="H21:CK21"/>
    <mergeCell ref="CL21:CR21"/>
    <mergeCell ref="CS21:CY21"/>
    <mergeCell ref="DL21:DV21"/>
    <mergeCell ref="A13:G13"/>
    <mergeCell ref="H13:CK13"/>
    <mergeCell ref="CL13:CR13"/>
    <mergeCell ref="CS13:CY13"/>
    <mergeCell ref="DW20:EF20"/>
    <mergeCell ref="EG20:EP20"/>
    <mergeCell ref="A20:G20"/>
    <mergeCell ref="H20:CK20"/>
    <mergeCell ref="CL20:CR20"/>
    <mergeCell ref="CS20:CY20"/>
    <mergeCell ref="FA12:FK12"/>
    <mergeCell ref="DL12:DV12"/>
    <mergeCell ref="DW13:EF13"/>
    <mergeCell ref="EG13:EP13"/>
    <mergeCell ref="EQ13:EZ13"/>
    <mergeCell ref="FA13:FK13"/>
    <mergeCell ref="A12:G12"/>
    <mergeCell ref="H12:CK12"/>
    <mergeCell ref="CL12:CR12"/>
    <mergeCell ref="CS12:CY12"/>
    <mergeCell ref="DW12:EF12"/>
    <mergeCell ref="EG12:EP12"/>
    <mergeCell ref="B4:FJ4"/>
    <mergeCell ref="A10:G10"/>
    <mergeCell ref="H10:CK10"/>
    <mergeCell ref="CL10:CR10"/>
    <mergeCell ref="CS10:CY10"/>
    <mergeCell ref="DW10:EF10"/>
    <mergeCell ref="EQ10:EZ10"/>
    <mergeCell ref="FA10:FK10"/>
    <mergeCell ref="DW9:EF9"/>
    <mergeCell ref="EQ9:EZ9"/>
    <mergeCell ref="FA9:FK9"/>
    <mergeCell ref="DW11:EF11"/>
    <mergeCell ref="EG11:EP11"/>
    <mergeCell ref="EQ11:EZ11"/>
    <mergeCell ref="FA11:FK11"/>
    <mergeCell ref="EL7:EN7"/>
    <mergeCell ref="EO7:EP7"/>
    <mergeCell ref="EQ7:EU7"/>
    <mergeCell ref="EV7:EX7"/>
    <mergeCell ref="DW6:FK6"/>
    <mergeCell ref="DW7:EA7"/>
    <mergeCell ref="EB7:ED7"/>
    <mergeCell ref="EE7:EF7"/>
    <mergeCell ref="EG7:EK7"/>
    <mergeCell ref="EY7:EZ7"/>
    <mergeCell ref="FA7:FK8"/>
    <mergeCell ref="DW8:EF8"/>
    <mergeCell ref="EG8:EP8"/>
    <mergeCell ref="EQ8:EZ8"/>
    <mergeCell ref="A11:G11"/>
    <mergeCell ref="H6:CK8"/>
    <mergeCell ref="CL6:CR8"/>
    <mergeCell ref="CS6:CY8"/>
    <mergeCell ref="A6:G8"/>
    <mergeCell ref="A9:G9"/>
    <mergeCell ref="H9:CK9"/>
    <mergeCell ref="CS9:CY9"/>
    <mergeCell ref="A42:G43"/>
    <mergeCell ref="CL42:CR43"/>
    <mergeCell ref="CS42:CY43"/>
    <mergeCell ref="A14:G14"/>
    <mergeCell ref="H14:CK14"/>
    <mergeCell ref="H18:CK18"/>
    <mergeCell ref="H16:CK16"/>
    <mergeCell ref="H17:CK17"/>
    <mergeCell ref="H15:CK15"/>
    <mergeCell ref="H38:CK38"/>
    <mergeCell ref="DL6:DV8"/>
    <mergeCell ref="CL14:CR14"/>
    <mergeCell ref="CS14:CY14"/>
    <mergeCell ref="DL14:DV14"/>
    <mergeCell ref="DL13:DV13"/>
    <mergeCell ref="H11:CK11"/>
    <mergeCell ref="CL11:CR11"/>
    <mergeCell ref="CS11:CY11"/>
    <mergeCell ref="CL9:CR9"/>
    <mergeCell ref="DL11:DV11"/>
    <mergeCell ref="DW14:EF14"/>
    <mergeCell ref="EG14:EP14"/>
    <mergeCell ref="EQ14:EZ14"/>
    <mergeCell ref="CZ12:DK12"/>
    <mergeCell ref="CZ13:DK13"/>
    <mergeCell ref="CZ14:DK14"/>
    <mergeCell ref="EQ12:EZ12"/>
    <mergeCell ref="DL9:DV9"/>
    <mergeCell ref="EG10:EP10"/>
    <mergeCell ref="DL10:DV10"/>
    <mergeCell ref="EG9:EP9"/>
    <mergeCell ref="FA14:FK14"/>
    <mergeCell ref="EQ51:EZ52"/>
    <mergeCell ref="FA51:FK52"/>
    <mergeCell ref="DW19:EF19"/>
    <mergeCell ref="EG42:EP43"/>
    <mergeCell ref="EQ42:EZ43"/>
    <mergeCell ref="A53:G54"/>
    <mergeCell ref="CS53:CY54"/>
    <mergeCell ref="CZ53:DK54"/>
    <mergeCell ref="DL53:DV54"/>
    <mergeCell ref="DW53:EF54"/>
    <mergeCell ref="A19:G19"/>
    <mergeCell ref="H19:CK19"/>
    <mergeCell ref="CL19:CR19"/>
    <mergeCell ref="CS19:CY19"/>
    <mergeCell ref="DL19:DV19"/>
    <mergeCell ref="FA42:FK43"/>
    <mergeCell ref="AQ66:BH66"/>
    <mergeCell ref="BK66:BV66"/>
    <mergeCell ref="H51:CK51"/>
    <mergeCell ref="EG53:EP54"/>
    <mergeCell ref="EQ53:EZ54"/>
    <mergeCell ref="FA53:FK54"/>
    <mergeCell ref="DL47:DV47"/>
    <mergeCell ref="CZ60:DK60"/>
    <mergeCell ref="CZ49:DK49"/>
    <mergeCell ref="DW37:EF37"/>
    <mergeCell ref="EQ36:EZ36"/>
    <mergeCell ref="EQ19:EZ19"/>
    <mergeCell ref="FA19:FK19"/>
    <mergeCell ref="EQ37:EZ37"/>
    <mergeCell ref="EG19:EP19"/>
    <mergeCell ref="EQ20:EZ20"/>
    <mergeCell ref="FA20:FK20"/>
    <mergeCell ref="DW32:EF32"/>
    <mergeCell ref="DW33:EF33"/>
    <mergeCell ref="A46:G46"/>
    <mergeCell ref="CZ55:DK55"/>
    <mergeCell ref="CA68:CR68"/>
    <mergeCell ref="CA69:CR69"/>
    <mergeCell ref="CZ61:DK63"/>
    <mergeCell ref="DL61:DV63"/>
    <mergeCell ref="H53:CK53"/>
    <mergeCell ref="DL48:DV48"/>
    <mergeCell ref="DL49:DV49"/>
    <mergeCell ref="DL50:DV50"/>
    <mergeCell ref="CZ47:DK47"/>
    <mergeCell ref="H58:CK58"/>
    <mergeCell ref="AM69:BD69"/>
    <mergeCell ref="BG69:BX69"/>
    <mergeCell ref="CL53:CR54"/>
    <mergeCell ref="BY67:CR67"/>
    <mergeCell ref="H59:CK59"/>
    <mergeCell ref="CS57:CY57"/>
    <mergeCell ref="CS58:CY58"/>
    <mergeCell ref="CS59:CY59"/>
    <mergeCell ref="EQ38:EZ38"/>
    <mergeCell ref="A84:FK84"/>
    <mergeCell ref="CL38:CR38"/>
    <mergeCell ref="DL38:DV38"/>
    <mergeCell ref="DW38:EF38"/>
    <mergeCell ref="X80:Z80"/>
    <mergeCell ref="AA80:AC80"/>
    <mergeCell ref="H46:CK46"/>
    <mergeCell ref="H54:CK54"/>
    <mergeCell ref="CZ48:DK48"/>
    <mergeCell ref="CZ6:DK8"/>
    <mergeCell ref="CZ9:DK9"/>
    <mergeCell ref="CZ10:DK10"/>
    <mergeCell ref="CZ11:DK11"/>
    <mergeCell ref="CZ19:DK19"/>
    <mergeCell ref="CZ20:DK20"/>
    <mergeCell ref="CZ15:DK16"/>
    <mergeCell ref="H62:CK62"/>
    <mergeCell ref="CS61:CY61"/>
    <mergeCell ref="CS62:CY62"/>
    <mergeCell ref="DW58:EF58"/>
    <mergeCell ref="DW59:EF59"/>
    <mergeCell ref="EG57:EP57"/>
    <mergeCell ref="EG58:EP58"/>
    <mergeCell ref="EG59:EP59"/>
    <mergeCell ref="H61:CK61"/>
    <mergeCell ref="H60:CK60"/>
    <mergeCell ref="EQ59:EZ59"/>
    <mergeCell ref="DW62:EF62"/>
    <mergeCell ref="EG62:EP62"/>
    <mergeCell ref="EQ62:EZ62"/>
    <mergeCell ref="DW63:EF63"/>
    <mergeCell ref="EG63:EP63"/>
    <mergeCell ref="EQ63:EZ63"/>
    <mergeCell ref="CL28:CR28"/>
    <mergeCell ref="CL29:CR29"/>
    <mergeCell ref="CL30:CR30"/>
    <mergeCell ref="CL31:CR31"/>
    <mergeCell ref="CL32:CR32"/>
    <mergeCell ref="CL33:CR33"/>
    <mergeCell ref="CL34:CR34"/>
    <mergeCell ref="CL35:CR35"/>
    <mergeCell ref="CL36:CR36"/>
    <mergeCell ref="CL37:CR37"/>
    <mergeCell ref="CL39:CR39"/>
    <mergeCell ref="H28:CK28"/>
    <mergeCell ref="H29:CK29"/>
    <mergeCell ref="H30:CK30"/>
    <mergeCell ref="H31:CK31"/>
    <mergeCell ref="H32:CK32"/>
    <mergeCell ref="H33:CK33"/>
    <mergeCell ref="H34:CK34"/>
    <mergeCell ref="H35:CK35"/>
    <mergeCell ref="H36:CK36"/>
    <mergeCell ref="H37:CK37"/>
    <mergeCell ref="DW26:EF27"/>
    <mergeCell ref="DW28:EF28"/>
    <mergeCell ref="DW29:EF29"/>
    <mergeCell ref="DW30:EF30"/>
    <mergeCell ref="DW31:EF31"/>
    <mergeCell ref="DW34:EF34"/>
    <mergeCell ref="DW35:EF35"/>
    <mergeCell ref="DW36:EF36"/>
    <mergeCell ref="DW39:EF39"/>
    <mergeCell ref="EG26:EP27"/>
    <mergeCell ref="EG28:EP28"/>
    <mergeCell ref="EG29:EP29"/>
    <mergeCell ref="EG30:EP30"/>
    <mergeCell ref="EG31:EP31"/>
    <mergeCell ref="EG32:EP32"/>
    <mergeCell ref="EG33:EP33"/>
    <mergeCell ref="EG34:EP34"/>
    <mergeCell ref="EG35:EP35"/>
    <mergeCell ref="EG36:EP36"/>
    <mergeCell ref="EG37:EP37"/>
    <mergeCell ref="EG38:EP38"/>
    <mergeCell ref="EG39:EP39"/>
    <mergeCell ref="EQ26:EZ27"/>
    <mergeCell ref="EQ28:EZ28"/>
    <mergeCell ref="EQ29:EZ29"/>
    <mergeCell ref="EQ30:EZ30"/>
    <mergeCell ref="EQ31:EZ31"/>
    <mergeCell ref="EQ32:EZ32"/>
    <mergeCell ref="EQ33:EZ33"/>
    <mergeCell ref="EQ34:EZ34"/>
    <mergeCell ref="EQ35:EZ35"/>
    <mergeCell ref="DL33:DV33"/>
    <mergeCell ref="EQ39:EZ39"/>
    <mergeCell ref="CZ26:DK27"/>
    <mergeCell ref="CZ28:DK28"/>
    <mergeCell ref="CZ29:DK29"/>
    <mergeCell ref="CZ30:DK30"/>
    <mergeCell ref="CZ31:DK31"/>
    <mergeCell ref="CZ32:DK32"/>
    <mergeCell ref="CZ33:DK33"/>
    <mergeCell ref="CZ34:DK34"/>
    <mergeCell ref="DL26:DV27"/>
    <mergeCell ref="DL28:DV28"/>
    <mergeCell ref="DL29:DV29"/>
    <mergeCell ref="DL30:DV30"/>
    <mergeCell ref="DL31:DV31"/>
    <mergeCell ref="DL32:DV32"/>
    <mergeCell ref="DL34:DV34"/>
    <mergeCell ref="DL35:DV35"/>
    <mergeCell ref="DL36:DV36"/>
    <mergeCell ref="DL37:DV37"/>
    <mergeCell ref="DL39:DV39"/>
    <mergeCell ref="CZ36:DK36"/>
    <mergeCell ref="CZ37:DK37"/>
    <mergeCell ref="CZ39:DK39"/>
    <mergeCell ref="CZ35:DK35"/>
  </mergeCells>
  <printOptions/>
  <pageMargins left="0.3937007874015748" right="0.31496062992125984" top="0.6299212598425197" bottom="0.31496062992125984" header="0.1968503937007874" footer="0.1968503937007874"/>
  <pageSetup fitToHeight="0"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U61"/>
  <sheetViews>
    <sheetView zoomScalePageLayoutView="0" workbookViewId="0" topLeftCell="A3">
      <selection activeCell="K8" sqref="K8"/>
    </sheetView>
  </sheetViews>
  <sheetFormatPr defaultColWidth="9.00390625" defaultRowHeight="12.75"/>
  <cols>
    <col min="1" max="1" width="33.125" style="24" customWidth="1"/>
    <col min="2" max="2" width="13.75390625" style="24" customWidth="1"/>
    <col min="3" max="3" width="14.625" style="24" customWidth="1"/>
    <col min="4" max="4" width="15.125" style="24" customWidth="1"/>
    <col min="5" max="8" width="9.125" style="24" customWidth="1"/>
    <col min="9" max="14" width="11.25390625" style="24" customWidth="1"/>
    <col min="15" max="15" width="13.875" style="24" customWidth="1"/>
    <col min="16" max="16" width="13.625" style="24" customWidth="1"/>
    <col min="17" max="17" width="14.25390625" style="24" customWidth="1"/>
    <col min="18" max="16384" width="9.125" style="24" customWidth="1"/>
  </cols>
  <sheetData>
    <row r="1" spans="14:17" ht="15">
      <c r="N1" s="524"/>
      <c r="O1" s="524"/>
      <c r="P1" s="524"/>
      <c r="Q1" s="524"/>
    </row>
    <row r="2" spans="13:17" ht="15">
      <c r="M2" s="525"/>
      <c r="N2" s="525"/>
      <c r="O2" s="525"/>
      <c r="P2" s="525"/>
      <c r="Q2" s="525"/>
    </row>
    <row r="3" spans="16:17" ht="15">
      <c r="P3" s="526"/>
      <c r="Q3" s="526"/>
    </row>
    <row r="4" spans="15:17" ht="15">
      <c r="O4" s="524"/>
      <c r="P4" s="524"/>
      <c r="Q4" s="524"/>
    </row>
    <row r="5" spans="1:17" ht="21.75" customHeight="1">
      <c r="A5" s="527" t="s">
        <v>430</v>
      </c>
      <c r="B5" s="527"/>
      <c r="C5" s="527"/>
      <c r="D5" s="527"/>
      <c r="E5" s="527"/>
      <c r="F5" s="527"/>
      <c r="G5" s="527"/>
      <c r="H5" s="527"/>
      <c r="I5" s="527"/>
      <c r="J5" s="527"/>
      <c r="K5" s="527"/>
      <c r="L5" s="527"/>
      <c r="M5" s="527"/>
      <c r="N5" s="527"/>
      <c r="O5" s="527"/>
      <c r="P5" s="527"/>
      <c r="Q5" s="527"/>
    </row>
    <row r="6" spans="1:17" ht="14.25" customHeight="1">
      <c r="A6" s="516" t="s">
        <v>335</v>
      </c>
      <c r="B6" s="511" t="s">
        <v>431</v>
      </c>
      <c r="C6" s="511"/>
      <c r="D6" s="511"/>
      <c r="E6" s="515" t="s">
        <v>432</v>
      </c>
      <c r="F6" s="516"/>
      <c r="G6" s="516"/>
      <c r="H6" s="517"/>
      <c r="I6" s="511" t="s">
        <v>433</v>
      </c>
      <c r="J6" s="511"/>
      <c r="K6" s="511"/>
      <c r="L6" s="511" t="s">
        <v>434</v>
      </c>
      <c r="M6" s="511"/>
      <c r="N6" s="511"/>
      <c r="O6" s="511" t="s">
        <v>338</v>
      </c>
      <c r="P6" s="511"/>
      <c r="Q6" s="511"/>
    </row>
    <row r="7" spans="1:17" ht="25.5" customHeight="1">
      <c r="A7" s="528"/>
      <c r="B7" s="511" t="s">
        <v>435</v>
      </c>
      <c r="C7" s="511"/>
      <c r="D7" s="511"/>
      <c r="E7" s="518"/>
      <c r="F7" s="519"/>
      <c r="G7" s="519"/>
      <c r="H7" s="520"/>
      <c r="I7" s="511"/>
      <c r="J7" s="511"/>
      <c r="K7" s="511"/>
      <c r="L7" s="511"/>
      <c r="M7" s="511"/>
      <c r="N7" s="511"/>
      <c r="O7" s="511"/>
      <c r="P7" s="511"/>
      <c r="Q7" s="511"/>
    </row>
    <row r="8" spans="1:17" ht="116.25" customHeight="1">
      <c r="A8" s="519"/>
      <c r="B8" s="116" t="s">
        <v>506</v>
      </c>
      <c r="C8" s="116" t="s">
        <v>507</v>
      </c>
      <c r="D8" s="116" t="s">
        <v>677</v>
      </c>
      <c r="E8" s="187" t="s">
        <v>506</v>
      </c>
      <c r="F8" s="187" t="s">
        <v>507</v>
      </c>
      <c r="G8" s="187" t="s">
        <v>677</v>
      </c>
      <c r="H8" s="116" t="s">
        <v>700</v>
      </c>
      <c r="I8" s="116" t="s">
        <v>678</v>
      </c>
      <c r="J8" s="116" t="s">
        <v>679</v>
      </c>
      <c r="K8" s="116" t="s">
        <v>680</v>
      </c>
      <c r="L8" s="116" t="s">
        <v>678</v>
      </c>
      <c r="M8" s="116" t="s">
        <v>679</v>
      </c>
      <c r="N8" s="116" t="s">
        <v>680</v>
      </c>
      <c r="O8" s="116" t="s">
        <v>678</v>
      </c>
      <c r="P8" s="116" t="s">
        <v>681</v>
      </c>
      <c r="Q8" s="116" t="s">
        <v>682</v>
      </c>
    </row>
    <row r="9" spans="1:17" ht="28.5" customHeight="1">
      <c r="A9" s="112" t="s">
        <v>509</v>
      </c>
      <c r="B9" s="65" t="s">
        <v>343</v>
      </c>
      <c r="C9" s="65" t="s">
        <v>343</v>
      </c>
      <c r="D9" s="65" t="s">
        <v>343</v>
      </c>
      <c r="E9" s="65" t="s">
        <v>343</v>
      </c>
      <c r="F9" s="65" t="s">
        <v>343</v>
      </c>
      <c r="G9" s="65" t="s">
        <v>343</v>
      </c>
      <c r="H9" s="65" t="s">
        <v>343</v>
      </c>
      <c r="I9" s="65" t="s">
        <v>343</v>
      </c>
      <c r="J9" s="65" t="s">
        <v>343</v>
      </c>
      <c r="K9" s="65" t="s">
        <v>343</v>
      </c>
      <c r="L9" s="65" t="s">
        <v>343</v>
      </c>
      <c r="M9" s="65" t="s">
        <v>343</v>
      </c>
      <c r="N9" s="65" t="s">
        <v>343</v>
      </c>
      <c r="O9" s="65">
        <v>52512.66</v>
      </c>
      <c r="P9" s="65">
        <v>0</v>
      </c>
      <c r="Q9" s="65">
        <v>0</v>
      </c>
    </row>
    <row r="10" spans="1:17" ht="66.75" customHeight="1">
      <c r="A10" s="112" t="s">
        <v>508</v>
      </c>
      <c r="B10" s="65" t="s">
        <v>343</v>
      </c>
      <c r="C10" s="65" t="s">
        <v>343</v>
      </c>
      <c r="D10" s="65" t="s">
        <v>343</v>
      </c>
      <c r="E10" s="65" t="s">
        <v>343</v>
      </c>
      <c r="F10" s="65" t="s">
        <v>343</v>
      </c>
      <c r="G10" s="65" t="s">
        <v>343</v>
      </c>
      <c r="H10" s="65" t="s">
        <v>343</v>
      </c>
      <c r="I10" s="65" t="s">
        <v>343</v>
      </c>
      <c r="J10" s="65" t="s">
        <v>343</v>
      </c>
      <c r="K10" s="65" t="s">
        <v>343</v>
      </c>
      <c r="L10" s="65" t="s">
        <v>343</v>
      </c>
      <c r="M10" s="65" t="s">
        <v>343</v>
      </c>
      <c r="N10" s="65" t="s">
        <v>343</v>
      </c>
      <c r="O10" s="65">
        <v>0</v>
      </c>
      <c r="P10" s="65">
        <v>0</v>
      </c>
      <c r="Q10" s="65">
        <v>0</v>
      </c>
    </row>
    <row r="11" spans="1:17" s="36" customFormat="1" ht="29.25" customHeight="1">
      <c r="A11" s="114" t="s">
        <v>436</v>
      </c>
      <c r="B11" s="117">
        <f aca="true" t="shared" si="0" ref="B11:K11">SUM(B13:B25)</f>
        <v>1012074.03</v>
      </c>
      <c r="C11" s="117">
        <f t="shared" si="0"/>
        <v>1284608</v>
      </c>
      <c r="D11" s="117">
        <f t="shared" si="0"/>
        <v>2335725</v>
      </c>
      <c r="E11" s="191">
        <f t="shared" si="0"/>
        <v>773.864</v>
      </c>
      <c r="F11" s="191">
        <f t="shared" si="0"/>
        <v>773.864</v>
      </c>
      <c r="G11" s="191">
        <f t="shared" si="0"/>
        <v>773.864</v>
      </c>
      <c r="H11" s="191">
        <f t="shared" si="0"/>
        <v>773.864</v>
      </c>
      <c r="I11" s="117">
        <f t="shared" si="0"/>
        <v>275</v>
      </c>
      <c r="J11" s="117">
        <f t="shared" si="0"/>
        <v>275</v>
      </c>
      <c r="K11" s="117">
        <f t="shared" si="0"/>
        <v>275</v>
      </c>
      <c r="L11" s="118" t="s">
        <v>683</v>
      </c>
      <c r="M11" s="118" t="s">
        <v>683</v>
      </c>
      <c r="N11" s="118" t="s">
        <v>683</v>
      </c>
      <c r="O11" s="117">
        <f>SUM(O13:O25)</f>
        <v>2190301</v>
      </c>
      <c r="P11" s="117">
        <f>SUM(P13:P25)</f>
        <v>2190301</v>
      </c>
      <c r="Q11" s="117">
        <f>SUM(Q13:Q25)</f>
        <v>2190301</v>
      </c>
    </row>
    <row r="12" spans="1:17" s="64" customFormat="1" ht="14.25" customHeight="1">
      <c r="A12" s="115" t="s">
        <v>437</v>
      </c>
      <c r="B12" s="119"/>
      <c r="C12" s="119"/>
      <c r="D12" s="119"/>
      <c r="E12" s="119"/>
      <c r="F12" s="119"/>
      <c r="G12" s="119"/>
      <c r="H12" s="119"/>
      <c r="I12" s="119"/>
      <c r="J12" s="119"/>
      <c r="K12" s="119"/>
      <c r="L12" s="119"/>
      <c r="M12" s="119"/>
      <c r="N12" s="119"/>
      <c r="O12" s="119"/>
      <c r="P12" s="119"/>
      <c r="Q12" s="119"/>
    </row>
    <row r="13" spans="1:17" ht="18" customHeight="1">
      <c r="A13" s="113" t="s">
        <v>510</v>
      </c>
      <c r="B13" s="66">
        <v>158704</v>
      </c>
      <c r="C13" s="66">
        <v>150882</v>
      </c>
      <c r="D13" s="131">
        <v>281777</v>
      </c>
      <c r="E13" s="66">
        <v>64</v>
      </c>
      <c r="F13" s="66">
        <v>64</v>
      </c>
      <c r="G13" s="66">
        <v>64</v>
      </c>
      <c r="H13" s="120">
        <v>64</v>
      </c>
      <c r="I13" s="66">
        <v>43</v>
      </c>
      <c r="J13" s="66">
        <v>43</v>
      </c>
      <c r="K13" s="66">
        <v>43</v>
      </c>
      <c r="L13" s="66">
        <v>125</v>
      </c>
      <c r="M13" s="66">
        <v>125</v>
      </c>
      <c r="N13" s="66">
        <v>125</v>
      </c>
      <c r="O13" s="66">
        <f>I13*H13*L13</f>
        <v>344000</v>
      </c>
      <c r="P13" s="66">
        <f>J13*H13*M13</f>
        <v>344000</v>
      </c>
      <c r="Q13" s="66">
        <f>K13*H13*N13</f>
        <v>344000</v>
      </c>
    </row>
    <row r="14" spans="1:17" s="106" customFormat="1" ht="18" customHeight="1">
      <c r="A14" s="113" t="s">
        <v>511</v>
      </c>
      <c r="B14" s="66">
        <v>53204</v>
      </c>
      <c r="C14" s="66">
        <v>54170</v>
      </c>
      <c r="D14" s="131">
        <v>100480</v>
      </c>
      <c r="E14" s="66">
        <v>64</v>
      </c>
      <c r="F14" s="66">
        <v>64</v>
      </c>
      <c r="G14" s="66">
        <v>64</v>
      </c>
      <c r="H14" s="120">
        <v>64</v>
      </c>
      <c r="I14" s="66">
        <v>14</v>
      </c>
      <c r="J14" s="66">
        <v>14</v>
      </c>
      <c r="K14" s="66">
        <v>14</v>
      </c>
      <c r="L14" s="66">
        <v>125</v>
      </c>
      <c r="M14" s="66">
        <v>125</v>
      </c>
      <c r="N14" s="66">
        <v>125</v>
      </c>
      <c r="O14" s="66">
        <f aca="true" t="shared" si="1" ref="O14:O25">I14*H14*L14</f>
        <v>112000</v>
      </c>
      <c r="P14" s="66">
        <f aca="true" t="shared" si="2" ref="P14:P24">J14*H14*M14</f>
        <v>112000</v>
      </c>
      <c r="Q14" s="66">
        <f aca="true" t="shared" si="3" ref="Q14:Q24">K14*H14*N14</f>
        <v>112000</v>
      </c>
    </row>
    <row r="15" spans="1:17" s="106" customFormat="1" ht="18" customHeight="1">
      <c r="A15" s="113" t="s">
        <v>512</v>
      </c>
      <c r="B15" s="66">
        <v>43457</v>
      </c>
      <c r="C15" s="66">
        <v>106760</v>
      </c>
      <c r="D15" s="131">
        <v>144645</v>
      </c>
      <c r="E15" s="66">
        <v>64</v>
      </c>
      <c r="F15" s="66">
        <v>64</v>
      </c>
      <c r="G15" s="66">
        <v>64</v>
      </c>
      <c r="H15" s="120">
        <v>64</v>
      </c>
      <c r="I15" s="66">
        <v>25</v>
      </c>
      <c r="J15" s="66">
        <v>25</v>
      </c>
      <c r="K15" s="66">
        <v>25</v>
      </c>
      <c r="L15" s="66">
        <v>125</v>
      </c>
      <c r="M15" s="66">
        <v>125</v>
      </c>
      <c r="N15" s="66">
        <v>125</v>
      </c>
      <c r="O15" s="66">
        <f t="shared" si="1"/>
        <v>200000</v>
      </c>
      <c r="P15" s="66">
        <f t="shared" si="2"/>
        <v>200000</v>
      </c>
      <c r="Q15" s="66">
        <f t="shared" si="3"/>
        <v>200000</v>
      </c>
    </row>
    <row r="16" spans="1:17" s="106" customFormat="1" ht="18" customHeight="1">
      <c r="A16" s="113" t="s">
        <v>513</v>
      </c>
      <c r="B16" s="66">
        <v>135126.9</v>
      </c>
      <c r="C16" s="66">
        <v>151542</v>
      </c>
      <c r="D16" s="131">
        <v>431947</v>
      </c>
      <c r="E16" s="66">
        <v>64</v>
      </c>
      <c r="F16" s="66">
        <v>64</v>
      </c>
      <c r="G16" s="66">
        <v>64</v>
      </c>
      <c r="H16" s="120">
        <v>64</v>
      </c>
      <c r="I16" s="66">
        <v>35</v>
      </c>
      <c r="J16" s="66">
        <v>35</v>
      </c>
      <c r="K16" s="66">
        <v>35</v>
      </c>
      <c r="L16" s="66">
        <v>125</v>
      </c>
      <c r="M16" s="66">
        <v>125</v>
      </c>
      <c r="N16" s="66">
        <v>125</v>
      </c>
      <c r="O16" s="66">
        <f t="shared" si="1"/>
        <v>280000</v>
      </c>
      <c r="P16" s="66">
        <f t="shared" si="2"/>
        <v>280000</v>
      </c>
      <c r="Q16" s="66">
        <f t="shared" si="3"/>
        <v>280000</v>
      </c>
    </row>
    <row r="17" spans="1:17" s="106" customFormat="1" ht="18" customHeight="1">
      <c r="A17" s="113" t="s">
        <v>514</v>
      </c>
      <c r="B17" s="66">
        <v>41135.13</v>
      </c>
      <c r="C17" s="66">
        <v>53352</v>
      </c>
      <c r="D17" s="131">
        <v>100505</v>
      </c>
      <c r="E17" s="66">
        <v>64</v>
      </c>
      <c r="F17" s="66">
        <v>64</v>
      </c>
      <c r="G17" s="66">
        <v>64</v>
      </c>
      <c r="H17" s="120">
        <v>64</v>
      </c>
      <c r="I17" s="66">
        <v>19</v>
      </c>
      <c r="J17" s="66">
        <v>19</v>
      </c>
      <c r="K17" s="66">
        <v>19</v>
      </c>
      <c r="L17" s="66">
        <v>123</v>
      </c>
      <c r="M17" s="66">
        <v>123</v>
      </c>
      <c r="N17" s="66">
        <v>123</v>
      </c>
      <c r="O17" s="66">
        <f t="shared" si="1"/>
        <v>149568</v>
      </c>
      <c r="P17" s="66">
        <f t="shared" si="2"/>
        <v>149568</v>
      </c>
      <c r="Q17" s="66">
        <f t="shared" si="3"/>
        <v>149568</v>
      </c>
    </row>
    <row r="18" spans="1:17" s="106" customFormat="1" ht="18" customHeight="1">
      <c r="A18" s="113" t="s">
        <v>515</v>
      </c>
      <c r="B18" s="66">
        <v>283657</v>
      </c>
      <c r="C18" s="66">
        <v>265216</v>
      </c>
      <c r="D18" s="131">
        <v>548243</v>
      </c>
      <c r="E18" s="66">
        <v>64</v>
      </c>
      <c r="F18" s="66">
        <v>64</v>
      </c>
      <c r="G18" s="66">
        <v>64</v>
      </c>
      <c r="H18" s="120">
        <v>64</v>
      </c>
      <c r="I18" s="66">
        <v>43</v>
      </c>
      <c r="J18" s="66">
        <v>43</v>
      </c>
      <c r="K18" s="66">
        <v>43</v>
      </c>
      <c r="L18" s="66">
        <v>125</v>
      </c>
      <c r="M18" s="66">
        <v>125</v>
      </c>
      <c r="N18" s="66">
        <v>125</v>
      </c>
      <c r="O18" s="66">
        <f t="shared" si="1"/>
        <v>344000</v>
      </c>
      <c r="P18" s="66">
        <f t="shared" si="2"/>
        <v>344000</v>
      </c>
      <c r="Q18" s="66">
        <f t="shared" si="3"/>
        <v>344000</v>
      </c>
    </row>
    <row r="19" spans="1:17" s="106" customFormat="1" ht="18" customHeight="1">
      <c r="A19" s="113" t="s">
        <v>516</v>
      </c>
      <c r="B19" s="66">
        <v>23511</v>
      </c>
      <c r="C19" s="66">
        <v>65857</v>
      </c>
      <c r="D19" s="131">
        <v>65728</v>
      </c>
      <c r="E19" s="66">
        <v>64</v>
      </c>
      <c r="F19" s="66">
        <v>64</v>
      </c>
      <c r="G19" s="66">
        <v>64</v>
      </c>
      <c r="H19" s="120">
        <v>64</v>
      </c>
      <c r="I19" s="66">
        <v>16</v>
      </c>
      <c r="J19" s="66">
        <v>16</v>
      </c>
      <c r="K19" s="66">
        <v>16</v>
      </c>
      <c r="L19" s="66">
        <v>125</v>
      </c>
      <c r="M19" s="66">
        <v>125</v>
      </c>
      <c r="N19" s="66">
        <v>125</v>
      </c>
      <c r="O19" s="66">
        <f t="shared" si="1"/>
        <v>128000</v>
      </c>
      <c r="P19" s="66">
        <f t="shared" si="2"/>
        <v>128000</v>
      </c>
      <c r="Q19" s="66">
        <f t="shared" si="3"/>
        <v>128000</v>
      </c>
    </row>
    <row r="20" spans="1:17" s="106" customFormat="1" ht="18" customHeight="1">
      <c r="A20" s="113" t="s">
        <v>517</v>
      </c>
      <c r="B20" s="66">
        <v>78386</v>
      </c>
      <c r="C20" s="66">
        <v>80512</v>
      </c>
      <c r="D20" s="131">
        <v>74694</v>
      </c>
      <c r="E20" s="66">
        <v>64</v>
      </c>
      <c r="F20" s="66">
        <v>64</v>
      </c>
      <c r="G20" s="66">
        <v>64</v>
      </c>
      <c r="H20" s="120">
        <v>64</v>
      </c>
      <c r="I20" s="66">
        <v>17</v>
      </c>
      <c r="J20" s="66">
        <v>17</v>
      </c>
      <c r="K20" s="66">
        <v>17</v>
      </c>
      <c r="L20" s="66">
        <v>125</v>
      </c>
      <c r="M20" s="66">
        <v>125</v>
      </c>
      <c r="N20" s="66">
        <v>125</v>
      </c>
      <c r="O20" s="66">
        <f t="shared" si="1"/>
        <v>136000</v>
      </c>
      <c r="P20" s="66">
        <f t="shared" si="2"/>
        <v>136000</v>
      </c>
      <c r="Q20" s="66">
        <f t="shared" si="3"/>
        <v>136000</v>
      </c>
    </row>
    <row r="21" spans="1:17" s="106" customFormat="1" ht="18" customHeight="1">
      <c r="A21" s="113" t="s">
        <v>518</v>
      </c>
      <c r="B21" s="66">
        <v>36438</v>
      </c>
      <c r="C21" s="66">
        <v>61392</v>
      </c>
      <c r="D21" s="66">
        <v>144591</v>
      </c>
      <c r="E21" s="66">
        <v>64</v>
      </c>
      <c r="F21" s="66">
        <v>64</v>
      </c>
      <c r="G21" s="66">
        <v>64</v>
      </c>
      <c r="H21" s="120">
        <v>64</v>
      </c>
      <c r="I21" s="66">
        <v>18</v>
      </c>
      <c r="J21" s="66">
        <v>18</v>
      </c>
      <c r="K21" s="66">
        <v>18</v>
      </c>
      <c r="L21" s="66">
        <v>125</v>
      </c>
      <c r="M21" s="66">
        <v>125</v>
      </c>
      <c r="N21" s="66">
        <v>125</v>
      </c>
      <c r="O21" s="66">
        <f t="shared" si="1"/>
        <v>144000</v>
      </c>
      <c r="P21" s="66">
        <f t="shared" si="2"/>
        <v>144000</v>
      </c>
      <c r="Q21" s="66">
        <f t="shared" si="3"/>
        <v>144000</v>
      </c>
    </row>
    <row r="22" spans="1:17" s="106" customFormat="1" ht="18" customHeight="1">
      <c r="A22" s="113" t="s">
        <v>519</v>
      </c>
      <c r="B22" s="66">
        <v>56111</v>
      </c>
      <c r="C22" s="66">
        <v>92454</v>
      </c>
      <c r="D22" s="66">
        <v>175793</v>
      </c>
      <c r="E22" s="66">
        <v>64</v>
      </c>
      <c r="F22" s="66">
        <v>64</v>
      </c>
      <c r="G22" s="66">
        <v>64</v>
      </c>
      <c r="H22" s="120">
        <v>64</v>
      </c>
      <c r="I22" s="66">
        <v>14</v>
      </c>
      <c r="J22" s="66">
        <v>14</v>
      </c>
      <c r="K22" s="66">
        <v>14</v>
      </c>
      <c r="L22" s="66">
        <v>125</v>
      </c>
      <c r="M22" s="66">
        <v>125</v>
      </c>
      <c r="N22" s="66">
        <v>125</v>
      </c>
      <c r="O22" s="66">
        <f t="shared" si="1"/>
        <v>112000</v>
      </c>
      <c r="P22" s="66">
        <f t="shared" si="2"/>
        <v>112000</v>
      </c>
      <c r="Q22" s="66">
        <f t="shared" si="3"/>
        <v>112000</v>
      </c>
    </row>
    <row r="23" spans="1:17" s="106" customFormat="1" ht="18" customHeight="1">
      <c r="A23" s="113" t="s">
        <v>520</v>
      </c>
      <c r="B23" s="66">
        <v>69044</v>
      </c>
      <c r="C23" s="66">
        <v>141163</v>
      </c>
      <c r="D23" s="66">
        <v>193690</v>
      </c>
      <c r="E23" s="66">
        <v>64</v>
      </c>
      <c r="F23" s="66">
        <v>64</v>
      </c>
      <c r="G23" s="66">
        <v>64</v>
      </c>
      <c r="H23" s="120">
        <v>64</v>
      </c>
      <c r="I23" s="66">
        <v>15</v>
      </c>
      <c r="J23" s="66">
        <v>15</v>
      </c>
      <c r="K23" s="66">
        <v>15</v>
      </c>
      <c r="L23" s="66">
        <v>125</v>
      </c>
      <c r="M23" s="66">
        <v>125</v>
      </c>
      <c r="N23" s="66">
        <v>125</v>
      </c>
      <c r="O23" s="66">
        <f t="shared" si="1"/>
        <v>120000</v>
      </c>
      <c r="P23" s="66">
        <f t="shared" si="2"/>
        <v>120000</v>
      </c>
      <c r="Q23" s="66">
        <f t="shared" si="3"/>
        <v>120000</v>
      </c>
    </row>
    <row r="24" spans="1:17" s="106" customFormat="1" ht="18" customHeight="1">
      <c r="A24" s="113" t="s">
        <v>521</v>
      </c>
      <c r="B24" s="66">
        <v>33300</v>
      </c>
      <c r="C24" s="66">
        <v>61308</v>
      </c>
      <c r="D24" s="66">
        <v>73632</v>
      </c>
      <c r="E24" s="66">
        <v>64</v>
      </c>
      <c r="F24" s="66">
        <v>64</v>
      </c>
      <c r="G24" s="66">
        <v>64</v>
      </c>
      <c r="H24" s="120">
        <v>64</v>
      </c>
      <c r="I24" s="66">
        <v>15</v>
      </c>
      <c r="J24" s="66">
        <v>15</v>
      </c>
      <c r="K24" s="66">
        <v>15</v>
      </c>
      <c r="L24" s="66">
        <v>125</v>
      </c>
      <c r="M24" s="66">
        <v>125</v>
      </c>
      <c r="N24" s="66">
        <v>125</v>
      </c>
      <c r="O24" s="66">
        <f t="shared" si="1"/>
        <v>120000</v>
      </c>
      <c r="P24" s="66">
        <f t="shared" si="2"/>
        <v>120000</v>
      </c>
      <c r="Q24" s="66">
        <f t="shared" si="3"/>
        <v>120000</v>
      </c>
    </row>
    <row r="25" spans="1:17" s="106" customFormat="1" ht="18" customHeight="1">
      <c r="A25" s="113" t="s">
        <v>514</v>
      </c>
      <c r="B25" s="66">
        <v>0</v>
      </c>
      <c r="C25" s="66">
        <v>0</v>
      </c>
      <c r="D25" s="66">
        <v>0</v>
      </c>
      <c r="E25" s="190">
        <v>5.864</v>
      </c>
      <c r="F25" s="190">
        <v>5.864</v>
      </c>
      <c r="G25" s="190">
        <v>5.864</v>
      </c>
      <c r="H25" s="190">
        <v>5.864</v>
      </c>
      <c r="I25" s="66">
        <v>1</v>
      </c>
      <c r="J25" s="66">
        <v>1</v>
      </c>
      <c r="K25" s="66">
        <v>1</v>
      </c>
      <c r="L25" s="66">
        <v>125</v>
      </c>
      <c r="M25" s="66">
        <v>125</v>
      </c>
      <c r="N25" s="66">
        <v>125</v>
      </c>
      <c r="O25" s="66">
        <f t="shared" si="1"/>
        <v>733</v>
      </c>
      <c r="P25" s="66">
        <f>J25*H25*M25</f>
        <v>733</v>
      </c>
      <c r="Q25" s="66">
        <f>K25*H25*N25</f>
        <v>733</v>
      </c>
    </row>
    <row r="26" spans="1:17" ht="69.75" customHeight="1">
      <c r="A26" s="114" t="s">
        <v>438</v>
      </c>
      <c r="B26" s="130">
        <f aca="true" t="shared" si="4" ref="B26:K26">B27+B28+B29+B30+B31+B32+B33+B34</f>
        <v>3945063.83</v>
      </c>
      <c r="C26" s="130">
        <f t="shared" si="4"/>
        <v>3945063.83</v>
      </c>
      <c r="D26" s="130"/>
      <c r="E26" s="193">
        <f t="shared" si="4"/>
        <v>1968</v>
      </c>
      <c r="F26" s="193">
        <f t="shared" si="4"/>
        <v>1968</v>
      </c>
      <c r="G26" s="193">
        <f t="shared" si="4"/>
        <v>1968</v>
      </c>
      <c r="H26" s="193">
        <f t="shared" si="4"/>
        <v>1777.736739</v>
      </c>
      <c r="I26" s="130">
        <f t="shared" si="4"/>
        <v>222</v>
      </c>
      <c r="J26" s="130">
        <f t="shared" si="4"/>
        <v>222</v>
      </c>
      <c r="K26" s="130">
        <f t="shared" si="4"/>
        <v>222</v>
      </c>
      <c r="L26" s="130"/>
      <c r="M26" s="130"/>
      <c r="N26" s="130"/>
      <c r="O26" s="130">
        <f>O27+O28+O29+O30+O31+O32+O33+O34</f>
        <v>4577207.339964</v>
      </c>
      <c r="P26" s="130">
        <f>P27+P28+P29+P30+P31+P32+P33+P34</f>
        <v>4629720</v>
      </c>
      <c r="Q26" s="130">
        <f>Q27+Q28+Q29+Q30+Q31+Q32+Q33+Q34</f>
        <v>4629720</v>
      </c>
    </row>
    <row r="27" spans="1:17" s="109" customFormat="1" ht="25.5" customHeight="1">
      <c r="A27" s="113" t="s">
        <v>522</v>
      </c>
      <c r="B27" s="131">
        <v>211083</v>
      </c>
      <c r="C27" s="131">
        <v>211083</v>
      </c>
      <c r="D27" s="131"/>
      <c r="E27" s="194">
        <v>246</v>
      </c>
      <c r="F27" s="194">
        <v>246</v>
      </c>
      <c r="G27" s="194">
        <v>246</v>
      </c>
      <c r="H27" s="194">
        <v>246</v>
      </c>
      <c r="I27" s="120">
        <v>32</v>
      </c>
      <c r="J27" s="120">
        <v>32</v>
      </c>
      <c r="K27" s="120">
        <v>32</v>
      </c>
      <c r="L27" s="120">
        <v>80</v>
      </c>
      <c r="M27" s="120">
        <v>80</v>
      </c>
      <c r="N27" s="120">
        <v>80</v>
      </c>
      <c r="O27" s="66">
        <f aca="true" t="shared" si="5" ref="O27:O34">I27*H27*L27</f>
        <v>629760</v>
      </c>
      <c r="P27" s="66">
        <f aca="true" t="shared" si="6" ref="P27:P34">J27*H27*M27</f>
        <v>629760</v>
      </c>
      <c r="Q27" s="66">
        <f aca="true" t="shared" si="7" ref="Q27:Q34">K27*H27*N27</f>
        <v>629760</v>
      </c>
    </row>
    <row r="28" spans="1:17" s="109" customFormat="1" ht="28.5" customHeight="1">
      <c r="A28" s="113" t="s">
        <v>523</v>
      </c>
      <c r="B28" s="131">
        <v>3631396.83</v>
      </c>
      <c r="C28" s="131">
        <v>3631396.83</v>
      </c>
      <c r="D28" s="131"/>
      <c r="E28" s="194">
        <v>246</v>
      </c>
      <c r="F28" s="194">
        <v>246</v>
      </c>
      <c r="G28" s="194">
        <v>246</v>
      </c>
      <c r="H28" s="194">
        <v>246</v>
      </c>
      <c r="I28" s="120">
        <v>165</v>
      </c>
      <c r="J28" s="120">
        <v>168</v>
      </c>
      <c r="K28" s="120">
        <v>168</v>
      </c>
      <c r="L28" s="120">
        <v>92</v>
      </c>
      <c r="M28" s="120">
        <v>92</v>
      </c>
      <c r="N28" s="120">
        <v>92</v>
      </c>
      <c r="O28" s="66">
        <f t="shared" si="5"/>
        <v>3734280</v>
      </c>
      <c r="P28" s="66">
        <f t="shared" si="6"/>
        <v>3802176</v>
      </c>
      <c r="Q28" s="66">
        <f t="shared" si="7"/>
        <v>3802176</v>
      </c>
    </row>
    <row r="29" spans="1:17" s="109" customFormat="1" ht="24" customHeight="1">
      <c r="A29" s="113" t="s">
        <v>523</v>
      </c>
      <c r="B29" s="131">
        <v>0</v>
      </c>
      <c r="C29" s="131">
        <v>0</v>
      </c>
      <c r="D29" s="131"/>
      <c r="E29" s="194">
        <v>246</v>
      </c>
      <c r="F29" s="194">
        <v>246</v>
      </c>
      <c r="G29" s="194">
        <v>246</v>
      </c>
      <c r="H29" s="194">
        <v>55.736739</v>
      </c>
      <c r="I29" s="120">
        <v>3</v>
      </c>
      <c r="J29" s="120">
        <v>0</v>
      </c>
      <c r="K29" s="120">
        <v>0</v>
      </c>
      <c r="L29" s="120">
        <v>92</v>
      </c>
      <c r="M29" s="120">
        <v>92</v>
      </c>
      <c r="N29" s="120">
        <v>92</v>
      </c>
      <c r="O29" s="66">
        <f t="shared" si="5"/>
        <v>15383.339964</v>
      </c>
      <c r="P29" s="66">
        <f t="shared" si="6"/>
        <v>0</v>
      </c>
      <c r="Q29" s="66">
        <f t="shared" si="7"/>
        <v>0</v>
      </c>
    </row>
    <row r="30" spans="1:17" s="109" customFormat="1" ht="24.75" customHeight="1">
      <c r="A30" s="113" t="s">
        <v>684</v>
      </c>
      <c r="B30" s="131">
        <v>1920</v>
      </c>
      <c r="C30" s="131">
        <v>1920</v>
      </c>
      <c r="D30" s="131"/>
      <c r="E30" s="194">
        <v>246</v>
      </c>
      <c r="F30" s="194">
        <v>246</v>
      </c>
      <c r="G30" s="194">
        <v>246</v>
      </c>
      <c r="H30" s="194">
        <v>246</v>
      </c>
      <c r="I30" s="120">
        <v>2</v>
      </c>
      <c r="J30" s="120">
        <v>2</v>
      </c>
      <c r="K30" s="120">
        <v>2</v>
      </c>
      <c r="L30" s="120">
        <v>40</v>
      </c>
      <c r="M30" s="120">
        <v>40</v>
      </c>
      <c r="N30" s="120">
        <v>40</v>
      </c>
      <c r="O30" s="66">
        <f t="shared" si="5"/>
        <v>19680</v>
      </c>
      <c r="P30" s="66">
        <f t="shared" si="6"/>
        <v>19680</v>
      </c>
      <c r="Q30" s="66">
        <f t="shared" si="7"/>
        <v>19680</v>
      </c>
    </row>
    <row r="31" spans="1:17" s="109" customFormat="1" ht="25.5" customHeight="1">
      <c r="A31" s="113" t="s">
        <v>685</v>
      </c>
      <c r="B31" s="131">
        <v>11373</v>
      </c>
      <c r="C31" s="131">
        <v>11373</v>
      </c>
      <c r="D31" s="131"/>
      <c r="E31" s="194">
        <v>246</v>
      </c>
      <c r="F31" s="194">
        <v>246</v>
      </c>
      <c r="G31" s="194">
        <v>246</v>
      </c>
      <c r="H31" s="194">
        <v>246</v>
      </c>
      <c r="I31" s="120">
        <v>3</v>
      </c>
      <c r="J31" s="120">
        <v>3</v>
      </c>
      <c r="K31" s="120">
        <v>3</v>
      </c>
      <c r="L31" s="120">
        <v>46</v>
      </c>
      <c r="M31" s="120">
        <v>46</v>
      </c>
      <c r="N31" s="120">
        <v>46</v>
      </c>
      <c r="O31" s="66">
        <f t="shared" si="5"/>
        <v>33948</v>
      </c>
      <c r="P31" s="66">
        <f t="shared" si="6"/>
        <v>33948</v>
      </c>
      <c r="Q31" s="66">
        <f t="shared" si="7"/>
        <v>33948</v>
      </c>
    </row>
    <row r="32" spans="1:17" s="109" customFormat="1" ht="26.25" customHeight="1">
      <c r="A32" s="113" t="s">
        <v>686</v>
      </c>
      <c r="B32" s="131">
        <v>6440</v>
      </c>
      <c r="C32" s="131">
        <v>6440</v>
      </c>
      <c r="D32" s="131"/>
      <c r="E32" s="194">
        <v>246</v>
      </c>
      <c r="F32" s="194">
        <v>246</v>
      </c>
      <c r="G32" s="194">
        <v>246</v>
      </c>
      <c r="H32" s="194">
        <v>246</v>
      </c>
      <c r="I32" s="120">
        <v>2</v>
      </c>
      <c r="J32" s="120">
        <v>2</v>
      </c>
      <c r="K32" s="120">
        <v>2</v>
      </c>
      <c r="L32" s="120">
        <v>40</v>
      </c>
      <c r="M32" s="120">
        <v>40</v>
      </c>
      <c r="N32" s="120">
        <v>40</v>
      </c>
      <c r="O32" s="66">
        <f t="shared" si="5"/>
        <v>19680</v>
      </c>
      <c r="P32" s="66">
        <f t="shared" si="6"/>
        <v>19680</v>
      </c>
      <c r="Q32" s="66">
        <f t="shared" si="7"/>
        <v>19680</v>
      </c>
    </row>
    <row r="33" spans="1:17" s="109" customFormat="1" ht="25.5" customHeight="1">
      <c r="A33" s="113" t="s">
        <v>687</v>
      </c>
      <c r="B33" s="131">
        <v>82851</v>
      </c>
      <c r="C33" s="131">
        <v>82851</v>
      </c>
      <c r="D33" s="131"/>
      <c r="E33" s="194">
        <v>246</v>
      </c>
      <c r="F33" s="194">
        <v>246</v>
      </c>
      <c r="G33" s="194">
        <v>246</v>
      </c>
      <c r="H33" s="194">
        <v>246</v>
      </c>
      <c r="I33" s="120">
        <v>11</v>
      </c>
      <c r="J33" s="120">
        <v>11</v>
      </c>
      <c r="K33" s="120">
        <v>11</v>
      </c>
      <c r="L33" s="120">
        <v>46</v>
      </c>
      <c r="M33" s="120">
        <v>46</v>
      </c>
      <c r="N33" s="120">
        <v>46</v>
      </c>
      <c r="O33" s="66">
        <f t="shared" si="5"/>
        <v>124476</v>
      </c>
      <c r="P33" s="66">
        <f t="shared" si="6"/>
        <v>124476</v>
      </c>
      <c r="Q33" s="66">
        <f t="shared" si="7"/>
        <v>124476</v>
      </c>
    </row>
    <row r="34" spans="1:17" s="109" customFormat="1" ht="24.75" customHeight="1">
      <c r="A34" s="113" t="s">
        <v>524</v>
      </c>
      <c r="B34" s="131">
        <v>0</v>
      </c>
      <c r="C34" s="131">
        <v>0</v>
      </c>
      <c r="D34" s="131"/>
      <c r="E34" s="194">
        <v>246</v>
      </c>
      <c r="F34" s="194">
        <v>246</v>
      </c>
      <c r="G34" s="194">
        <v>246</v>
      </c>
      <c r="H34" s="194">
        <v>246</v>
      </c>
      <c r="I34" s="120">
        <v>4</v>
      </c>
      <c r="J34" s="120">
        <v>4</v>
      </c>
      <c r="K34" s="120">
        <v>4</v>
      </c>
      <c r="L34" s="120">
        <v>0</v>
      </c>
      <c r="M34" s="120">
        <v>0</v>
      </c>
      <c r="N34" s="120">
        <v>0</v>
      </c>
      <c r="O34" s="66">
        <f t="shared" si="5"/>
        <v>0</v>
      </c>
      <c r="P34" s="66">
        <f t="shared" si="6"/>
        <v>0</v>
      </c>
      <c r="Q34" s="66">
        <f t="shared" si="7"/>
        <v>0</v>
      </c>
    </row>
    <row r="35" spans="1:17" ht="30" customHeight="1">
      <c r="A35" s="113" t="s">
        <v>439</v>
      </c>
      <c r="B35" s="121"/>
      <c r="C35" s="121"/>
      <c r="D35" s="121"/>
      <c r="E35" s="120"/>
      <c r="F35" s="120"/>
      <c r="G35" s="120"/>
      <c r="H35" s="120">
        <f>ROUND((E35+F35+G35)/3,1)</f>
        <v>0</v>
      </c>
      <c r="I35" s="120"/>
      <c r="J35" s="120"/>
      <c r="K35" s="120"/>
      <c r="L35" s="120"/>
      <c r="M35" s="120"/>
      <c r="N35" s="120"/>
      <c r="O35" s="66"/>
      <c r="P35" s="66"/>
      <c r="Q35" s="66"/>
    </row>
    <row r="36" spans="1:17" ht="44.25" customHeight="1">
      <c r="A36" s="113" t="s">
        <v>440</v>
      </c>
      <c r="B36" s="121"/>
      <c r="C36" s="121"/>
      <c r="D36" s="121"/>
      <c r="E36" s="120"/>
      <c r="F36" s="120"/>
      <c r="G36" s="120"/>
      <c r="H36" s="120">
        <f>ROUND((E36+F36+G36)/3,1)</f>
        <v>0</v>
      </c>
      <c r="I36" s="120"/>
      <c r="J36" s="120"/>
      <c r="K36" s="120"/>
      <c r="L36" s="120"/>
      <c r="M36" s="120"/>
      <c r="N36" s="120"/>
      <c r="O36" s="66">
        <f>I36*H36*L36</f>
        <v>0</v>
      </c>
      <c r="P36" s="66">
        <f>J36*H36*M36</f>
        <v>0</v>
      </c>
      <c r="Q36" s="66">
        <f>K36*H36*N36</f>
        <v>0</v>
      </c>
    </row>
    <row r="37" spans="1:17" ht="55.5" customHeight="1">
      <c r="A37" s="113" t="s">
        <v>441</v>
      </c>
      <c r="B37" s="121"/>
      <c r="C37" s="121"/>
      <c r="D37" s="121"/>
      <c r="E37" s="120"/>
      <c r="F37" s="120"/>
      <c r="G37" s="120"/>
      <c r="H37" s="120">
        <f>ROUND((E37+F37+G37)/3,1)</f>
        <v>0</v>
      </c>
      <c r="I37" s="120"/>
      <c r="J37" s="120"/>
      <c r="K37" s="120"/>
      <c r="L37" s="120"/>
      <c r="M37" s="120"/>
      <c r="N37" s="120"/>
      <c r="O37" s="66">
        <f>I37*H37*L37</f>
        <v>0</v>
      </c>
      <c r="P37" s="66">
        <f>J37*H37*M37</f>
        <v>0</v>
      </c>
      <c r="Q37" s="66">
        <f>K37*H37*N37</f>
        <v>0</v>
      </c>
    </row>
    <row r="38" spans="1:17" ht="31.5" customHeight="1">
      <c r="A38" s="113" t="s">
        <v>442</v>
      </c>
      <c r="B38" s="121"/>
      <c r="C38" s="121"/>
      <c r="D38" s="121"/>
      <c r="E38" s="120"/>
      <c r="F38" s="120"/>
      <c r="G38" s="120"/>
      <c r="H38" s="120">
        <f>ROUND((E38+F38+G38)/3,1)</f>
        <v>0</v>
      </c>
      <c r="I38" s="120"/>
      <c r="J38" s="120"/>
      <c r="K38" s="120"/>
      <c r="L38" s="120"/>
      <c r="M38" s="120"/>
      <c r="N38" s="120"/>
      <c r="O38" s="66">
        <f>I38*H38*L38</f>
        <v>0</v>
      </c>
      <c r="P38" s="66">
        <f>J38*H38*M38</f>
        <v>0</v>
      </c>
      <c r="Q38" s="66">
        <f>K38*H38*N38</f>
        <v>0</v>
      </c>
    </row>
    <row r="39" spans="1:17" ht="24" customHeight="1">
      <c r="A39" s="113" t="s">
        <v>443</v>
      </c>
      <c r="B39" s="65" t="s">
        <v>343</v>
      </c>
      <c r="C39" s="65" t="s">
        <v>343</v>
      </c>
      <c r="D39" s="65" t="s">
        <v>343</v>
      </c>
      <c r="E39" s="65" t="s">
        <v>343</v>
      </c>
      <c r="F39" s="65" t="s">
        <v>343</v>
      </c>
      <c r="G39" s="65" t="s">
        <v>343</v>
      </c>
      <c r="H39" s="65" t="s">
        <v>343</v>
      </c>
      <c r="I39" s="65" t="s">
        <v>343</v>
      </c>
      <c r="J39" s="65" t="s">
        <v>343</v>
      </c>
      <c r="K39" s="65" t="s">
        <v>343</v>
      </c>
      <c r="L39" s="65" t="s">
        <v>343</v>
      </c>
      <c r="M39" s="65" t="s">
        <v>343</v>
      </c>
      <c r="N39" s="65" t="s">
        <v>343</v>
      </c>
      <c r="O39" s="66"/>
      <c r="P39" s="66"/>
      <c r="Q39" s="66"/>
    </row>
    <row r="40" spans="1:17" ht="21.75" customHeight="1">
      <c r="A40" s="112" t="s">
        <v>444</v>
      </c>
      <c r="B40" s="65" t="s">
        <v>343</v>
      </c>
      <c r="C40" s="65" t="s">
        <v>343</v>
      </c>
      <c r="D40" s="65" t="s">
        <v>343</v>
      </c>
      <c r="E40" s="65" t="s">
        <v>343</v>
      </c>
      <c r="F40" s="65" t="s">
        <v>343</v>
      </c>
      <c r="G40" s="65" t="s">
        <v>343</v>
      </c>
      <c r="H40" s="65" t="s">
        <v>343</v>
      </c>
      <c r="I40" s="65" t="s">
        <v>343</v>
      </c>
      <c r="J40" s="65" t="s">
        <v>343</v>
      </c>
      <c r="K40" s="65" t="s">
        <v>343</v>
      </c>
      <c r="L40" s="65" t="s">
        <v>343</v>
      </c>
      <c r="M40" s="65" t="s">
        <v>343</v>
      </c>
      <c r="N40" s="65" t="s">
        <v>343</v>
      </c>
      <c r="O40" s="66">
        <f>O41+O42+O43</f>
        <v>0</v>
      </c>
      <c r="P40" s="66">
        <f>P41+P42+P43</f>
        <v>0</v>
      </c>
      <c r="Q40" s="66">
        <f>Q41+Q42+Q43</f>
        <v>0</v>
      </c>
    </row>
    <row r="41" spans="1:17" ht="25.5" customHeight="1">
      <c r="A41" s="112" t="s">
        <v>349</v>
      </c>
      <c r="B41" s="65" t="s">
        <v>343</v>
      </c>
      <c r="C41" s="65" t="s">
        <v>343</v>
      </c>
      <c r="D41" s="65" t="s">
        <v>343</v>
      </c>
      <c r="E41" s="65" t="s">
        <v>343</v>
      </c>
      <c r="F41" s="65" t="s">
        <v>343</v>
      </c>
      <c r="G41" s="65" t="s">
        <v>343</v>
      </c>
      <c r="H41" s="65" t="s">
        <v>343</v>
      </c>
      <c r="I41" s="65" t="s">
        <v>343</v>
      </c>
      <c r="J41" s="65" t="s">
        <v>343</v>
      </c>
      <c r="K41" s="65" t="s">
        <v>343</v>
      </c>
      <c r="L41" s="65" t="s">
        <v>343</v>
      </c>
      <c r="M41" s="65" t="s">
        <v>343</v>
      </c>
      <c r="N41" s="65" t="s">
        <v>343</v>
      </c>
      <c r="O41" s="66"/>
      <c r="P41" s="66"/>
      <c r="Q41" s="66"/>
    </row>
    <row r="42" spans="1:17" ht="25.5" customHeight="1">
      <c r="A42" s="112" t="s">
        <v>283</v>
      </c>
      <c r="B42" s="65" t="s">
        <v>343</v>
      </c>
      <c r="C42" s="65" t="s">
        <v>343</v>
      </c>
      <c r="D42" s="65" t="s">
        <v>343</v>
      </c>
      <c r="E42" s="65" t="s">
        <v>343</v>
      </c>
      <c r="F42" s="65" t="s">
        <v>343</v>
      </c>
      <c r="G42" s="65" t="s">
        <v>343</v>
      </c>
      <c r="H42" s="65" t="s">
        <v>343</v>
      </c>
      <c r="I42" s="65" t="s">
        <v>343</v>
      </c>
      <c r="J42" s="65" t="s">
        <v>343</v>
      </c>
      <c r="K42" s="65" t="s">
        <v>343</v>
      </c>
      <c r="L42" s="65" t="s">
        <v>343</v>
      </c>
      <c r="M42" s="65" t="s">
        <v>343</v>
      </c>
      <c r="N42" s="65" t="s">
        <v>343</v>
      </c>
      <c r="O42" s="66"/>
      <c r="P42" s="66"/>
      <c r="Q42" s="66"/>
    </row>
    <row r="43" spans="1:17" ht="21" customHeight="1">
      <c r="A43" s="112" t="s">
        <v>284</v>
      </c>
      <c r="B43" s="65" t="s">
        <v>343</v>
      </c>
      <c r="C43" s="65" t="s">
        <v>343</v>
      </c>
      <c r="D43" s="65" t="s">
        <v>343</v>
      </c>
      <c r="E43" s="65" t="s">
        <v>343</v>
      </c>
      <c r="F43" s="65" t="s">
        <v>343</v>
      </c>
      <c r="G43" s="65" t="s">
        <v>343</v>
      </c>
      <c r="H43" s="65" t="s">
        <v>343</v>
      </c>
      <c r="I43" s="65" t="s">
        <v>343</v>
      </c>
      <c r="J43" s="65" t="s">
        <v>343</v>
      </c>
      <c r="K43" s="65" t="s">
        <v>343</v>
      </c>
      <c r="L43" s="65" t="s">
        <v>343</v>
      </c>
      <c r="M43" s="65" t="s">
        <v>343</v>
      </c>
      <c r="N43" s="65" t="s">
        <v>343</v>
      </c>
      <c r="O43" s="66"/>
      <c r="P43" s="66"/>
      <c r="Q43" s="66"/>
    </row>
    <row r="44" spans="1:17" ht="36.75" customHeight="1">
      <c r="A44" s="112" t="s">
        <v>350</v>
      </c>
      <c r="B44" s="65" t="s">
        <v>343</v>
      </c>
      <c r="C44" s="65" t="s">
        <v>343</v>
      </c>
      <c r="D44" s="65" t="s">
        <v>343</v>
      </c>
      <c r="E44" s="65" t="s">
        <v>343</v>
      </c>
      <c r="F44" s="65" t="s">
        <v>343</v>
      </c>
      <c r="G44" s="65" t="s">
        <v>343</v>
      </c>
      <c r="H44" s="65" t="s">
        <v>343</v>
      </c>
      <c r="I44" s="65" t="s">
        <v>343</v>
      </c>
      <c r="J44" s="65" t="s">
        <v>343</v>
      </c>
      <c r="K44" s="65" t="s">
        <v>343</v>
      </c>
      <c r="L44" s="65" t="s">
        <v>343</v>
      </c>
      <c r="M44" s="65" t="s">
        <v>343</v>
      </c>
      <c r="N44" s="65" t="s">
        <v>343</v>
      </c>
      <c r="O44" s="65"/>
      <c r="P44" s="65"/>
      <c r="Q44" s="65"/>
    </row>
    <row r="45" spans="1:17" s="36" customFormat="1" ht="17.25" customHeight="1">
      <c r="A45" s="122" t="s">
        <v>351</v>
      </c>
      <c r="B45" s="117">
        <f>B11+B26</f>
        <v>4957137.86</v>
      </c>
      <c r="C45" s="117">
        <f aca="true" t="shared" si="8" ref="C45:K45">C11+C26</f>
        <v>5229671.83</v>
      </c>
      <c r="D45" s="117">
        <f t="shared" si="8"/>
        <v>2335725</v>
      </c>
      <c r="E45" s="117">
        <f t="shared" si="8"/>
        <v>2741.864</v>
      </c>
      <c r="F45" s="117">
        <f t="shared" si="8"/>
        <v>2741.864</v>
      </c>
      <c r="G45" s="117">
        <f t="shared" si="8"/>
        <v>2741.864</v>
      </c>
      <c r="H45" s="117">
        <f t="shared" si="8"/>
        <v>2551.600739</v>
      </c>
      <c r="I45" s="117">
        <f t="shared" si="8"/>
        <v>497</v>
      </c>
      <c r="J45" s="117">
        <f t="shared" si="8"/>
        <v>497</v>
      </c>
      <c r="K45" s="117">
        <f t="shared" si="8"/>
        <v>497</v>
      </c>
      <c r="L45" s="123" t="s">
        <v>343</v>
      </c>
      <c r="M45" s="123" t="s">
        <v>343</v>
      </c>
      <c r="N45" s="123" t="s">
        <v>343</v>
      </c>
      <c r="O45" s="117">
        <f>O9+O11+O26+O36+O37+O38+O40</f>
        <v>6820020.999964</v>
      </c>
      <c r="P45" s="117">
        <f>P9+P11+P26+P36+P37+P38+P40</f>
        <v>6820021</v>
      </c>
      <c r="Q45" s="117">
        <f>Q9+Q11+Q26+Q36+Q37+Q38+Q40</f>
        <v>6820021</v>
      </c>
    </row>
    <row r="47" spans="1:17" ht="30" customHeight="1">
      <c r="A47" s="514" t="s">
        <v>445</v>
      </c>
      <c r="B47" s="514"/>
      <c r="C47" s="514"/>
      <c r="D47" s="514"/>
      <c r="E47" s="514"/>
      <c r="F47" s="514"/>
      <c r="G47" s="67"/>
      <c r="H47" s="67"/>
      <c r="I47" s="67"/>
      <c r="J47" s="67"/>
      <c r="K47" s="67"/>
      <c r="L47" s="67"/>
      <c r="M47" s="67"/>
      <c r="N47" s="68"/>
      <c r="O47" s="68"/>
      <c r="P47" s="68"/>
      <c r="Q47" s="68"/>
    </row>
    <row r="48" spans="1:17" ht="15">
      <c r="A48" s="128" t="s">
        <v>446</v>
      </c>
      <c r="B48" s="128" t="s">
        <v>27</v>
      </c>
      <c r="C48" s="128" t="s">
        <v>447</v>
      </c>
      <c r="D48" s="523" t="s">
        <v>448</v>
      </c>
      <c r="E48" s="523"/>
      <c r="F48" s="523"/>
      <c r="G48" s="523"/>
      <c r="H48" s="523"/>
      <c r="I48" s="523"/>
      <c r="J48" s="39"/>
      <c r="K48" s="67"/>
      <c r="L48" s="67"/>
      <c r="M48" s="67"/>
      <c r="N48" s="39"/>
      <c r="O48" s="195"/>
      <c r="P48" s="39"/>
      <c r="Q48" s="39"/>
    </row>
    <row r="49" spans="1:17" ht="40.5" customHeight="1">
      <c r="A49" s="69" t="s">
        <v>525</v>
      </c>
      <c r="B49" s="127">
        <v>44467</v>
      </c>
      <c r="C49" s="69" t="s">
        <v>526</v>
      </c>
      <c r="D49" s="522" t="s">
        <v>527</v>
      </c>
      <c r="E49" s="522"/>
      <c r="F49" s="522"/>
      <c r="G49" s="522"/>
      <c r="H49" s="522"/>
      <c r="I49" s="522"/>
      <c r="J49" s="39"/>
      <c r="K49" s="67"/>
      <c r="L49" s="67"/>
      <c r="M49" s="67"/>
      <c r="N49" s="39"/>
      <c r="O49" s="39"/>
      <c r="P49" s="39"/>
      <c r="Q49" s="39"/>
    </row>
    <row r="50" spans="1:17" ht="24.75" customHeight="1">
      <c r="A50" s="70"/>
      <c r="B50" s="70"/>
      <c r="C50" s="70"/>
      <c r="D50" s="70"/>
      <c r="E50" s="70"/>
      <c r="F50" s="70"/>
      <c r="G50" s="39"/>
      <c r="H50" s="39"/>
      <c r="I50" s="39"/>
      <c r="J50" s="39"/>
      <c r="K50" s="67"/>
      <c r="L50" s="67"/>
      <c r="M50" s="67"/>
      <c r="N50" s="39"/>
      <c r="O50" s="39"/>
      <c r="P50" s="39"/>
      <c r="Q50" s="39"/>
    </row>
    <row r="51" spans="1:21" ht="21.75" customHeight="1">
      <c r="A51" s="521" t="s">
        <v>196</v>
      </c>
      <c r="B51" s="521"/>
      <c r="C51" s="98" t="s">
        <v>472</v>
      </c>
      <c r="D51" s="99"/>
      <c r="E51" s="98"/>
      <c r="F51" s="99"/>
      <c r="G51" s="513" t="s">
        <v>470</v>
      </c>
      <c r="H51" s="513"/>
      <c r="I51" s="513"/>
      <c r="J51" s="38"/>
      <c r="K51" s="38"/>
      <c r="L51" s="38"/>
      <c r="M51" s="38"/>
      <c r="N51" s="38"/>
      <c r="O51" s="38"/>
      <c r="P51" s="38"/>
      <c r="Q51" s="38"/>
      <c r="R51" s="38"/>
      <c r="S51" s="38"/>
      <c r="T51" s="38"/>
      <c r="U51" s="39"/>
    </row>
    <row r="52" spans="1:21" ht="30" customHeight="1">
      <c r="A52" s="521" t="s">
        <v>197</v>
      </c>
      <c r="B52" s="521"/>
      <c r="C52" s="100" t="s">
        <v>198</v>
      </c>
      <c r="D52" s="101"/>
      <c r="E52" s="100" t="s">
        <v>18</v>
      </c>
      <c r="F52" s="101"/>
      <c r="G52" s="100" t="s">
        <v>19</v>
      </c>
      <c r="H52" s="100"/>
      <c r="I52" s="101"/>
      <c r="J52" s="41"/>
      <c r="K52" s="41"/>
      <c r="L52" s="41"/>
      <c r="M52" s="41"/>
      <c r="N52" s="41"/>
      <c r="O52" s="41"/>
      <c r="P52" s="41"/>
      <c r="Q52" s="41"/>
      <c r="R52" s="41"/>
      <c r="S52" s="41"/>
      <c r="T52" s="41"/>
      <c r="U52" s="39"/>
    </row>
    <row r="53" ht="15" customHeight="1">
      <c r="A53" s="43"/>
    </row>
    <row r="54" spans="1:9" ht="21.75" customHeight="1">
      <c r="A54" s="124" t="s">
        <v>199</v>
      </c>
      <c r="B54" s="126"/>
      <c r="C54" s="99"/>
      <c r="D54" s="129" t="s">
        <v>495</v>
      </c>
      <c r="E54" s="509" t="s">
        <v>474</v>
      </c>
      <c r="F54" s="509"/>
      <c r="G54" s="99"/>
      <c r="H54" s="509" t="s">
        <v>471</v>
      </c>
      <c r="I54" s="509"/>
    </row>
    <row r="55" spans="3:9" ht="15">
      <c r="C55" s="125"/>
      <c r="D55" s="101" t="s">
        <v>198</v>
      </c>
      <c r="E55" s="101" t="s">
        <v>200</v>
      </c>
      <c r="F55" s="103"/>
      <c r="G55" s="103"/>
      <c r="H55" s="510" t="s">
        <v>201</v>
      </c>
      <c r="I55" s="510"/>
    </row>
    <row r="58" spans="1:5" ht="20.25" customHeight="1">
      <c r="A58" s="521" t="str">
        <f>аренда!A33</f>
        <v> " 30 "  декабря    2022 г.</v>
      </c>
      <c r="B58" s="521"/>
      <c r="C58" s="521"/>
      <c r="D58" s="521"/>
      <c r="E58" s="521"/>
    </row>
    <row r="61" spans="1:5" ht="15">
      <c r="A61" s="512"/>
      <c r="B61" s="512"/>
      <c r="C61" s="512"/>
      <c r="D61" s="512"/>
      <c r="E61" s="512"/>
    </row>
  </sheetData>
  <sheetProtection/>
  <mergeCells count="23">
    <mergeCell ref="N1:Q1"/>
    <mergeCell ref="M2:Q2"/>
    <mergeCell ref="P3:Q3"/>
    <mergeCell ref="O4:Q4"/>
    <mergeCell ref="A5:Q5"/>
    <mergeCell ref="O6:Q7"/>
    <mergeCell ref="A6:A8"/>
    <mergeCell ref="A61:E61"/>
    <mergeCell ref="G51:I51"/>
    <mergeCell ref="A47:F47"/>
    <mergeCell ref="E6:H7"/>
    <mergeCell ref="A52:B52"/>
    <mergeCell ref="E54:F54"/>
    <mergeCell ref="A58:E58"/>
    <mergeCell ref="D49:I49"/>
    <mergeCell ref="D48:I48"/>
    <mergeCell ref="A51:B51"/>
    <mergeCell ref="H54:I54"/>
    <mergeCell ref="H55:I55"/>
    <mergeCell ref="B7:D7"/>
    <mergeCell ref="L6:N7"/>
    <mergeCell ref="I6:K7"/>
    <mergeCell ref="B6:D6"/>
  </mergeCells>
  <printOptions/>
  <pageMargins left="0.7" right="0.7" top="0.75" bottom="0.75" header="0.3" footer="0.3"/>
  <pageSetup fitToHeight="0"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BL39"/>
  <sheetViews>
    <sheetView zoomScalePageLayoutView="0" workbookViewId="0" topLeftCell="A22">
      <selection activeCell="A39" sqref="A39:E39"/>
    </sheetView>
  </sheetViews>
  <sheetFormatPr defaultColWidth="9.00390625" defaultRowHeight="12.75"/>
  <cols>
    <col min="1" max="1" width="30.00390625" style="24" customWidth="1"/>
    <col min="2" max="10" width="13.25390625" style="24" customWidth="1"/>
    <col min="11" max="16384" width="9.125" style="24" customWidth="1"/>
  </cols>
  <sheetData>
    <row r="1" spans="7:10" ht="15">
      <c r="G1" s="524"/>
      <c r="H1" s="524"/>
      <c r="I1" s="524"/>
      <c r="J1" s="524"/>
    </row>
    <row r="2" spans="7:10" ht="15">
      <c r="G2" s="524"/>
      <c r="H2" s="524"/>
      <c r="I2" s="524"/>
      <c r="J2" s="524"/>
    </row>
    <row r="3" spans="9:64" ht="15">
      <c r="I3" s="526"/>
      <c r="J3" s="5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row>
    <row r="4" spans="8:10" ht="15">
      <c r="H4" s="524"/>
      <c r="I4" s="524"/>
      <c r="J4" s="524"/>
    </row>
    <row r="5" spans="1:10" ht="21.75" customHeight="1">
      <c r="A5" s="527" t="s">
        <v>334</v>
      </c>
      <c r="B5" s="527"/>
      <c r="C5" s="527"/>
      <c r="D5" s="527"/>
      <c r="E5" s="527"/>
      <c r="F5" s="527"/>
      <c r="G5" s="527"/>
      <c r="H5" s="527"/>
      <c r="I5" s="527"/>
      <c r="J5" s="527"/>
    </row>
    <row r="6" spans="1:10" ht="45" customHeight="1">
      <c r="A6" s="532" t="s">
        <v>429</v>
      </c>
      <c r="B6" s="534" t="s">
        <v>336</v>
      </c>
      <c r="C6" s="535"/>
      <c r="D6" s="536"/>
      <c r="E6" s="534" t="s">
        <v>337</v>
      </c>
      <c r="F6" s="535"/>
      <c r="G6" s="536"/>
      <c r="H6" s="534" t="s">
        <v>338</v>
      </c>
      <c r="I6" s="535"/>
      <c r="J6" s="536"/>
    </row>
    <row r="7" spans="1:10" ht="69.75" customHeight="1">
      <c r="A7" s="533"/>
      <c r="B7" s="27" t="s">
        <v>339</v>
      </c>
      <c r="C7" s="27" t="s">
        <v>340</v>
      </c>
      <c r="D7" s="27" t="s">
        <v>341</v>
      </c>
      <c r="E7" s="27" t="s">
        <v>339</v>
      </c>
      <c r="F7" s="27" t="s">
        <v>340</v>
      </c>
      <c r="G7" s="27" t="s">
        <v>341</v>
      </c>
      <c r="H7" s="27" t="s">
        <v>339</v>
      </c>
      <c r="I7" s="27" t="s">
        <v>340</v>
      </c>
      <c r="J7" s="27" t="s">
        <v>341</v>
      </c>
    </row>
    <row r="8" spans="1:10" ht="46.5" customHeight="1">
      <c r="A8" s="27" t="s">
        <v>342</v>
      </c>
      <c r="B8" s="27" t="s">
        <v>343</v>
      </c>
      <c r="C8" s="27" t="s">
        <v>343</v>
      </c>
      <c r="D8" s="27" t="s">
        <v>343</v>
      </c>
      <c r="E8" s="27" t="s">
        <v>343</v>
      </c>
      <c r="F8" s="27" t="s">
        <v>343</v>
      </c>
      <c r="G8" s="27" t="s">
        <v>343</v>
      </c>
      <c r="H8" s="28"/>
      <c r="I8" s="28"/>
      <c r="J8" s="28"/>
    </row>
    <row r="9" spans="1:10" ht="104.25" customHeight="1">
      <c r="A9" s="27" t="s">
        <v>344</v>
      </c>
      <c r="B9" s="27" t="s">
        <v>343</v>
      </c>
      <c r="C9" s="27" t="s">
        <v>343</v>
      </c>
      <c r="D9" s="27" t="s">
        <v>343</v>
      </c>
      <c r="E9" s="27" t="s">
        <v>343</v>
      </c>
      <c r="F9" s="27" t="s">
        <v>343</v>
      </c>
      <c r="G9" s="27" t="s">
        <v>343</v>
      </c>
      <c r="H9" s="28"/>
      <c r="I9" s="28"/>
      <c r="J9" s="28"/>
    </row>
    <row r="10" spans="1:10" s="31" customFormat="1" ht="30">
      <c r="A10" s="29" t="s">
        <v>345</v>
      </c>
      <c r="B10" s="27" t="s">
        <v>343</v>
      </c>
      <c r="C10" s="27" t="s">
        <v>343</v>
      </c>
      <c r="D10" s="27" t="s">
        <v>343</v>
      </c>
      <c r="E10" s="27" t="s">
        <v>343</v>
      </c>
      <c r="F10" s="27" t="s">
        <v>343</v>
      </c>
      <c r="G10" s="27" t="s">
        <v>343</v>
      </c>
      <c r="H10" s="30">
        <f>SUM(H12:H12)</f>
        <v>0</v>
      </c>
      <c r="I10" s="30">
        <f>SUM(I12:I12)</f>
        <v>0</v>
      </c>
      <c r="J10" s="30">
        <f>SUM(J12:J12)</f>
        <v>0</v>
      </c>
    </row>
    <row r="11" spans="1:10" s="31" customFormat="1" ht="13.5" customHeight="1">
      <c r="A11" s="32" t="s">
        <v>48</v>
      </c>
      <c r="B11" s="30"/>
      <c r="C11" s="30"/>
      <c r="D11" s="30"/>
      <c r="E11" s="30"/>
      <c r="F11" s="30"/>
      <c r="G11" s="30"/>
      <c r="H11" s="30"/>
      <c r="I11" s="30"/>
      <c r="J11" s="30"/>
    </row>
    <row r="12" spans="1:10" ht="23.25" customHeight="1">
      <c r="A12" s="27" t="s">
        <v>346</v>
      </c>
      <c r="B12" s="33"/>
      <c r="C12" s="33"/>
      <c r="D12" s="33"/>
      <c r="E12" s="33"/>
      <c r="F12" s="33"/>
      <c r="G12" s="33"/>
      <c r="H12" s="33">
        <f>B12*E12</f>
        <v>0</v>
      </c>
      <c r="I12" s="33">
        <f>C12*F12</f>
        <v>0</v>
      </c>
      <c r="J12" s="33">
        <f>D12*G12</f>
        <v>0</v>
      </c>
    </row>
    <row r="13" spans="1:10" s="31" customFormat="1" ht="15">
      <c r="A13" s="29" t="s">
        <v>347</v>
      </c>
      <c r="B13" s="27" t="s">
        <v>343</v>
      </c>
      <c r="C13" s="27" t="s">
        <v>343</v>
      </c>
      <c r="D13" s="27" t="s">
        <v>343</v>
      </c>
      <c r="E13" s="27" t="s">
        <v>343</v>
      </c>
      <c r="F13" s="27" t="s">
        <v>343</v>
      </c>
      <c r="G13" s="27" t="s">
        <v>343</v>
      </c>
      <c r="H13" s="30">
        <f>SUM(H15:H15)</f>
        <v>0</v>
      </c>
      <c r="I13" s="30">
        <f>SUM(I15:I15)</f>
        <v>0</v>
      </c>
      <c r="J13" s="30">
        <f>SUM(J15:J15)</f>
        <v>0</v>
      </c>
    </row>
    <row r="14" spans="1:10" s="31" customFormat="1" ht="12.75" customHeight="1">
      <c r="A14" s="32" t="s">
        <v>48</v>
      </c>
      <c r="B14" s="30"/>
      <c r="C14" s="30"/>
      <c r="D14" s="30"/>
      <c r="E14" s="30"/>
      <c r="F14" s="30"/>
      <c r="G14" s="30"/>
      <c r="H14" s="30"/>
      <c r="I14" s="30"/>
      <c r="J14" s="30"/>
    </row>
    <row r="15" spans="1:10" ht="24" customHeight="1">
      <c r="A15" s="27" t="s">
        <v>346</v>
      </c>
      <c r="B15" s="33"/>
      <c r="C15" s="33"/>
      <c r="D15" s="33"/>
      <c r="E15" s="33"/>
      <c r="F15" s="33"/>
      <c r="G15" s="33"/>
      <c r="H15" s="33">
        <f>B15*E15</f>
        <v>0</v>
      </c>
      <c r="I15" s="33">
        <f>C15*F15</f>
        <v>0</v>
      </c>
      <c r="J15" s="33">
        <f>D15*G15</f>
        <v>0</v>
      </c>
    </row>
    <row r="16" spans="1:10" ht="33" customHeight="1">
      <c r="A16" s="27" t="s">
        <v>348</v>
      </c>
      <c r="B16" s="28" t="s">
        <v>343</v>
      </c>
      <c r="C16" s="28" t="s">
        <v>343</v>
      </c>
      <c r="D16" s="28" t="s">
        <v>343</v>
      </c>
      <c r="E16" s="28" t="s">
        <v>343</v>
      </c>
      <c r="F16" s="28" t="s">
        <v>343</v>
      </c>
      <c r="G16" s="28" t="s">
        <v>343</v>
      </c>
      <c r="H16" s="33">
        <f>H17+H18+H19</f>
        <v>0</v>
      </c>
      <c r="I16" s="33">
        <f>I17+I18+I19</f>
        <v>0</v>
      </c>
      <c r="J16" s="33">
        <f>J17+J18+J19</f>
        <v>0</v>
      </c>
    </row>
    <row r="17" spans="1:10" ht="30" customHeight="1">
      <c r="A17" s="27" t="s">
        <v>349</v>
      </c>
      <c r="B17" s="28" t="s">
        <v>343</v>
      </c>
      <c r="C17" s="28" t="s">
        <v>343</v>
      </c>
      <c r="D17" s="28" t="s">
        <v>343</v>
      </c>
      <c r="E17" s="28" t="s">
        <v>343</v>
      </c>
      <c r="F17" s="28" t="s">
        <v>343</v>
      </c>
      <c r="G17" s="28" t="s">
        <v>343</v>
      </c>
      <c r="H17" s="33"/>
      <c r="I17" s="33"/>
      <c r="J17" s="33"/>
    </row>
    <row r="18" spans="1:10" ht="32.25" customHeight="1">
      <c r="A18" s="27" t="s">
        <v>283</v>
      </c>
      <c r="B18" s="28" t="s">
        <v>343</v>
      </c>
      <c r="C18" s="28" t="s">
        <v>343</v>
      </c>
      <c r="D18" s="28" t="s">
        <v>343</v>
      </c>
      <c r="E18" s="28" t="s">
        <v>343</v>
      </c>
      <c r="F18" s="28" t="s">
        <v>343</v>
      </c>
      <c r="G18" s="28" t="s">
        <v>343</v>
      </c>
      <c r="H18" s="33"/>
      <c r="I18" s="33"/>
      <c r="J18" s="33"/>
    </row>
    <row r="19" spans="1:10" ht="27.75" customHeight="1">
      <c r="A19" s="27" t="s">
        <v>284</v>
      </c>
      <c r="B19" s="28" t="s">
        <v>343</v>
      </c>
      <c r="C19" s="28" t="s">
        <v>343</v>
      </c>
      <c r="D19" s="28" t="s">
        <v>343</v>
      </c>
      <c r="E19" s="28" t="s">
        <v>343</v>
      </c>
      <c r="F19" s="28" t="s">
        <v>343</v>
      </c>
      <c r="G19" s="28" t="s">
        <v>343</v>
      </c>
      <c r="H19" s="33"/>
      <c r="I19" s="33"/>
      <c r="J19" s="33"/>
    </row>
    <row r="20" spans="1:10" ht="46.5" customHeight="1">
      <c r="A20" s="27" t="s">
        <v>350</v>
      </c>
      <c r="B20" s="27" t="s">
        <v>343</v>
      </c>
      <c r="C20" s="27" t="s">
        <v>343</v>
      </c>
      <c r="D20" s="27" t="s">
        <v>343</v>
      </c>
      <c r="E20" s="27" t="s">
        <v>343</v>
      </c>
      <c r="F20" s="27" t="s">
        <v>343</v>
      </c>
      <c r="G20" s="27" t="s">
        <v>343</v>
      </c>
      <c r="H20" s="28"/>
      <c r="I20" s="28"/>
      <c r="J20" s="28"/>
    </row>
    <row r="21" spans="1:10" s="36" customFormat="1" ht="24" customHeight="1">
      <c r="A21" s="34" t="s">
        <v>351</v>
      </c>
      <c r="B21" s="27" t="s">
        <v>343</v>
      </c>
      <c r="C21" s="27" t="s">
        <v>343</v>
      </c>
      <c r="D21" s="27" t="s">
        <v>343</v>
      </c>
      <c r="E21" s="27" t="s">
        <v>343</v>
      </c>
      <c r="F21" s="27" t="s">
        <v>343</v>
      </c>
      <c r="G21" s="27" t="s">
        <v>343</v>
      </c>
      <c r="H21" s="35">
        <f>H10+H13+H8+H9+H16+H20</f>
        <v>0</v>
      </c>
      <c r="I21" s="35">
        <f>I10+I13+I8+I9+I16+I20</f>
        <v>0</v>
      </c>
      <c r="J21" s="35">
        <f>J10+J13+J8+J9+J16+J20</f>
        <v>0</v>
      </c>
    </row>
    <row r="23" ht="37.5" customHeight="1"/>
    <row r="24" spans="1:21" ht="16.5" customHeight="1">
      <c r="A24" s="529" t="s">
        <v>196</v>
      </c>
      <c r="B24" s="529"/>
      <c r="C24" s="37"/>
      <c r="D24" s="38"/>
      <c r="E24" s="37"/>
      <c r="F24" s="38"/>
      <c r="G24" s="37"/>
      <c r="H24" s="37"/>
      <c r="I24" s="38"/>
      <c r="J24" s="38"/>
      <c r="K24" s="38"/>
      <c r="L24" s="38"/>
      <c r="M24" s="38"/>
      <c r="N24" s="38"/>
      <c r="O24" s="38"/>
      <c r="P24" s="38"/>
      <c r="Q24" s="38"/>
      <c r="R24" s="38"/>
      <c r="S24" s="38"/>
      <c r="T24" s="38"/>
      <c r="U24" s="39"/>
    </row>
    <row r="25" spans="1:21" ht="17.25" customHeight="1">
      <c r="A25" s="529" t="s">
        <v>197</v>
      </c>
      <c r="B25" s="529"/>
      <c r="C25" s="40" t="s">
        <v>198</v>
      </c>
      <c r="D25" s="41"/>
      <c r="E25" s="40" t="s">
        <v>18</v>
      </c>
      <c r="F25" s="41"/>
      <c r="G25" s="530" t="s">
        <v>19</v>
      </c>
      <c r="H25" s="530"/>
      <c r="I25" s="41"/>
      <c r="J25" s="41"/>
      <c r="K25" s="41"/>
      <c r="L25" s="41"/>
      <c r="M25" s="41"/>
      <c r="N25" s="41"/>
      <c r="O25" s="41"/>
      <c r="P25" s="41"/>
      <c r="Q25" s="41"/>
      <c r="R25" s="41"/>
      <c r="S25" s="41"/>
      <c r="T25" s="41"/>
      <c r="U25" s="39"/>
    </row>
    <row r="26" ht="15">
      <c r="A26" s="43"/>
    </row>
    <row r="27" spans="3:8" ht="30" customHeight="1">
      <c r="C27" s="37"/>
      <c r="D27" s="38"/>
      <c r="E27" s="37"/>
      <c r="F27" s="38"/>
      <c r="G27" s="37"/>
      <c r="H27" s="37"/>
    </row>
    <row r="28" spans="1:8" ht="15">
      <c r="A28" s="24" t="s">
        <v>199</v>
      </c>
      <c r="C28" s="40" t="s">
        <v>198</v>
      </c>
      <c r="D28" s="41"/>
      <c r="E28" s="40" t="s">
        <v>200</v>
      </c>
      <c r="F28" s="41"/>
      <c r="G28" s="530" t="s">
        <v>201</v>
      </c>
      <c r="H28" s="530"/>
    </row>
    <row r="32" ht="23.25" customHeight="1"/>
    <row r="33" spans="1:5" ht="15">
      <c r="A33" s="531" t="s">
        <v>699</v>
      </c>
      <c r="B33" s="531"/>
      <c r="C33" s="531"/>
      <c r="D33" s="531"/>
      <c r="E33" s="531"/>
    </row>
    <row r="39" spans="1:5" ht="30" customHeight="1">
      <c r="A39" s="512"/>
      <c r="B39" s="512"/>
      <c r="C39" s="512"/>
      <c r="D39" s="512"/>
      <c r="E39" s="512"/>
    </row>
  </sheetData>
  <sheetProtection/>
  <mergeCells count="15">
    <mergeCell ref="G1:J1"/>
    <mergeCell ref="G2:J2"/>
    <mergeCell ref="I3:J3"/>
    <mergeCell ref="H4:J4"/>
    <mergeCell ref="A5:J5"/>
    <mergeCell ref="A6:A7"/>
    <mergeCell ref="B6:D6"/>
    <mergeCell ref="E6:G6"/>
    <mergeCell ref="H6:J6"/>
    <mergeCell ref="A24:B24"/>
    <mergeCell ref="A25:B25"/>
    <mergeCell ref="G25:H25"/>
    <mergeCell ref="G28:H28"/>
    <mergeCell ref="A33:E33"/>
    <mergeCell ref="A39:E39"/>
  </mergeCells>
  <printOptions/>
  <pageMargins left="0.7" right="0.7" top="0.75" bottom="0.75" header="0.3" footer="0.3"/>
  <pageSetup fitToHeight="0"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U28"/>
  <sheetViews>
    <sheetView zoomScalePageLayoutView="0" workbookViewId="0" topLeftCell="A1">
      <selection activeCell="F9" sqref="F9"/>
    </sheetView>
  </sheetViews>
  <sheetFormatPr defaultColWidth="9.00390625" defaultRowHeight="12.75"/>
  <cols>
    <col min="1" max="1" width="32.625" style="24" customWidth="1"/>
    <col min="2" max="10" width="13.25390625" style="24" customWidth="1"/>
    <col min="11" max="16384" width="9.125" style="24" customWidth="1"/>
  </cols>
  <sheetData>
    <row r="1" spans="7:10" ht="15">
      <c r="G1" s="525"/>
      <c r="H1" s="525"/>
      <c r="I1" s="525"/>
      <c r="J1" s="525"/>
    </row>
    <row r="2" spans="7:10" ht="15">
      <c r="G2" s="540"/>
      <c r="H2" s="540"/>
      <c r="I2" s="540"/>
      <c r="J2" s="540"/>
    </row>
    <row r="3" spans="9:10" ht="15">
      <c r="I3" s="526"/>
      <c r="J3" s="526"/>
    </row>
    <row r="4" spans="8:10" ht="15">
      <c r="H4" s="524"/>
      <c r="I4" s="524"/>
      <c r="J4" s="524"/>
    </row>
    <row r="5" spans="1:10" ht="26.25" customHeight="1">
      <c r="A5" s="527" t="s">
        <v>353</v>
      </c>
      <c r="B5" s="527"/>
      <c r="C5" s="527"/>
      <c r="D5" s="527"/>
      <c r="E5" s="527"/>
      <c r="F5" s="527"/>
      <c r="G5" s="527"/>
      <c r="H5" s="527"/>
      <c r="I5" s="527"/>
      <c r="J5" s="527"/>
    </row>
    <row r="6" spans="1:10" ht="45" customHeight="1">
      <c r="A6" s="532" t="s">
        <v>429</v>
      </c>
      <c r="B6" s="534" t="s">
        <v>337</v>
      </c>
      <c r="C6" s="535"/>
      <c r="D6" s="536"/>
      <c r="E6" s="534" t="s">
        <v>354</v>
      </c>
      <c r="F6" s="535"/>
      <c r="G6" s="536"/>
      <c r="H6" s="534" t="s">
        <v>338</v>
      </c>
      <c r="I6" s="535"/>
      <c r="J6" s="536"/>
    </row>
    <row r="7" spans="1:10" ht="60">
      <c r="A7" s="533"/>
      <c r="B7" s="27" t="s">
        <v>339</v>
      </c>
      <c r="C7" s="27" t="s">
        <v>340</v>
      </c>
      <c r="D7" s="27" t="s">
        <v>341</v>
      </c>
      <c r="E7" s="27" t="s">
        <v>339</v>
      </c>
      <c r="F7" s="27" t="s">
        <v>340</v>
      </c>
      <c r="G7" s="27" t="s">
        <v>341</v>
      </c>
      <c r="H7" s="27" t="s">
        <v>339</v>
      </c>
      <c r="I7" s="27" t="s">
        <v>340</v>
      </c>
      <c r="J7" s="27" t="s">
        <v>341</v>
      </c>
    </row>
    <row r="8" spans="1:10" ht="31.5" customHeight="1">
      <c r="A8" s="27" t="s">
        <v>342</v>
      </c>
      <c r="B8" s="27" t="s">
        <v>343</v>
      </c>
      <c r="C8" s="27" t="s">
        <v>343</v>
      </c>
      <c r="D8" s="27" t="s">
        <v>343</v>
      </c>
      <c r="E8" s="27" t="s">
        <v>343</v>
      </c>
      <c r="F8" s="27" t="s">
        <v>343</v>
      </c>
      <c r="G8" s="27" t="s">
        <v>343</v>
      </c>
      <c r="H8" s="28"/>
      <c r="I8" s="28"/>
      <c r="J8" s="28"/>
    </row>
    <row r="9" spans="1:10" ht="89.25" customHeight="1">
      <c r="A9" s="27" t="s">
        <v>344</v>
      </c>
      <c r="B9" s="27" t="s">
        <v>343</v>
      </c>
      <c r="C9" s="27" t="s">
        <v>343</v>
      </c>
      <c r="D9" s="27" t="s">
        <v>343</v>
      </c>
      <c r="E9" s="27" t="s">
        <v>343</v>
      </c>
      <c r="F9" s="27" t="s">
        <v>343</v>
      </c>
      <c r="G9" s="27" t="s">
        <v>343</v>
      </c>
      <c r="H9" s="28"/>
      <c r="I9" s="28"/>
      <c r="J9" s="28"/>
    </row>
    <row r="10" spans="1:10" s="31" customFormat="1" ht="22.5" customHeight="1">
      <c r="A10" s="29" t="s">
        <v>345</v>
      </c>
      <c r="B10" s="537"/>
      <c r="C10" s="538"/>
      <c r="D10" s="538"/>
      <c r="E10" s="538"/>
      <c r="F10" s="538"/>
      <c r="G10" s="539"/>
      <c r="H10" s="30">
        <f>SUM(H12:H12)</f>
        <v>0</v>
      </c>
      <c r="I10" s="30">
        <f>SUM(I12:I12)</f>
        <v>0</v>
      </c>
      <c r="J10" s="30">
        <f>SUM(J12:J12)</f>
        <v>0</v>
      </c>
    </row>
    <row r="11" spans="1:10" s="31" customFormat="1" ht="12" customHeight="1">
      <c r="A11" s="32" t="s">
        <v>48</v>
      </c>
      <c r="B11" s="30"/>
      <c r="C11" s="30"/>
      <c r="D11" s="30"/>
      <c r="E11" s="30"/>
      <c r="F11" s="30"/>
      <c r="G11" s="30"/>
      <c r="H11" s="30"/>
      <c r="I11" s="30"/>
      <c r="J11" s="30"/>
    </row>
    <row r="12" spans="1:10" ht="15">
      <c r="A12" s="27" t="s">
        <v>346</v>
      </c>
      <c r="B12" s="33"/>
      <c r="C12" s="33"/>
      <c r="D12" s="33"/>
      <c r="E12" s="33"/>
      <c r="F12" s="33"/>
      <c r="G12" s="33"/>
      <c r="H12" s="33">
        <f>B12*E12</f>
        <v>0</v>
      </c>
      <c r="I12" s="33">
        <f>C12*F12</f>
        <v>0</v>
      </c>
      <c r="J12" s="33">
        <f>D12*G12</f>
        <v>0</v>
      </c>
    </row>
    <row r="13" spans="1:10" s="31" customFormat="1" ht="21" customHeight="1">
      <c r="A13" s="29" t="s">
        <v>347</v>
      </c>
      <c r="B13" s="537"/>
      <c r="C13" s="538"/>
      <c r="D13" s="538"/>
      <c r="E13" s="538"/>
      <c r="F13" s="538"/>
      <c r="G13" s="539"/>
      <c r="H13" s="30">
        <f>SUM(H15:H15)</f>
        <v>0</v>
      </c>
      <c r="I13" s="30">
        <f>SUM(I15:I15)</f>
        <v>0</v>
      </c>
      <c r="J13" s="30">
        <f>SUM(J15:J15)</f>
        <v>0</v>
      </c>
    </row>
    <row r="14" spans="1:10" s="31" customFormat="1" ht="12.75" customHeight="1">
      <c r="A14" s="32" t="s">
        <v>48</v>
      </c>
      <c r="B14" s="30"/>
      <c r="C14" s="30"/>
      <c r="D14" s="30"/>
      <c r="E14" s="30"/>
      <c r="F14" s="30"/>
      <c r="G14" s="30"/>
      <c r="H14" s="30"/>
      <c r="I14" s="30"/>
      <c r="J14" s="30"/>
    </row>
    <row r="15" spans="1:10" ht="15">
      <c r="A15" s="27" t="s">
        <v>346</v>
      </c>
      <c r="B15" s="33"/>
      <c r="C15" s="33"/>
      <c r="D15" s="33"/>
      <c r="E15" s="33"/>
      <c r="F15" s="33"/>
      <c r="G15" s="33"/>
      <c r="H15" s="33">
        <f>B15*E15</f>
        <v>0</v>
      </c>
      <c r="I15" s="33">
        <f>C15*F15</f>
        <v>0</v>
      </c>
      <c r="J15" s="33">
        <f>D15*G15</f>
        <v>0</v>
      </c>
    </row>
    <row r="16" spans="1:10" ht="30">
      <c r="A16" s="27" t="s">
        <v>350</v>
      </c>
      <c r="B16" s="27" t="s">
        <v>343</v>
      </c>
      <c r="C16" s="27" t="s">
        <v>343</v>
      </c>
      <c r="D16" s="27" t="s">
        <v>343</v>
      </c>
      <c r="E16" s="27" t="s">
        <v>343</v>
      </c>
      <c r="F16" s="27" t="s">
        <v>343</v>
      </c>
      <c r="G16" s="27" t="s">
        <v>343</v>
      </c>
      <c r="H16" s="33"/>
      <c r="I16" s="33"/>
      <c r="J16" s="33"/>
    </row>
    <row r="17" spans="1:10" s="36" customFormat="1" ht="31.5" customHeight="1">
      <c r="A17" s="34" t="s">
        <v>351</v>
      </c>
      <c r="B17" s="27" t="s">
        <v>343</v>
      </c>
      <c r="C17" s="27" t="s">
        <v>343</v>
      </c>
      <c r="D17" s="27" t="s">
        <v>343</v>
      </c>
      <c r="E17" s="27" t="s">
        <v>343</v>
      </c>
      <c r="F17" s="27" t="s">
        <v>343</v>
      </c>
      <c r="G17" s="27" t="s">
        <v>343</v>
      </c>
      <c r="H17" s="35">
        <f>H10+H13+H9+H8+H16</f>
        <v>0</v>
      </c>
      <c r="I17" s="35">
        <f>I10+I13+I9+I8+I16</f>
        <v>0</v>
      </c>
      <c r="J17" s="35">
        <f>J10+J13+J9+J8+J16</f>
        <v>0</v>
      </c>
    </row>
    <row r="20" spans="1:21" ht="16.5" customHeight="1">
      <c r="A20" s="529" t="s">
        <v>196</v>
      </c>
      <c r="B20" s="529"/>
      <c r="C20" s="37"/>
      <c r="D20" s="38"/>
      <c r="E20" s="37"/>
      <c r="F20" s="38"/>
      <c r="G20" s="37"/>
      <c r="H20" s="37"/>
      <c r="I20" s="38"/>
      <c r="J20" s="38"/>
      <c r="K20" s="38"/>
      <c r="L20" s="38"/>
      <c r="M20" s="38"/>
      <c r="N20" s="38"/>
      <c r="O20" s="38"/>
      <c r="P20" s="38"/>
      <c r="Q20" s="38"/>
      <c r="R20" s="38"/>
      <c r="S20" s="38"/>
      <c r="T20" s="38"/>
      <c r="U20" s="39"/>
    </row>
    <row r="21" spans="1:21" ht="17.25" customHeight="1">
      <c r="A21" s="529" t="s">
        <v>197</v>
      </c>
      <c r="B21" s="529"/>
      <c r="C21" s="40" t="s">
        <v>198</v>
      </c>
      <c r="D21" s="41"/>
      <c r="E21" s="40" t="s">
        <v>18</v>
      </c>
      <c r="F21" s="41"/>
      <c r="G21" s="530" t="s">
        <v>19</v>
      </c>
      <c r="H21" s="530"/>
      <c r="I21" s="41"/>
      <c r="J21" s="41"/>
      <c r="K21" s="41"/>
      <c r="L21" s="41"/>
      <c r="M21" s="41"/>
      <c r="N21" s="41"/>
      <c r="O21" s="41"/>
      <c r="P21" s="41"/>
      <c r="Q21" s="41"/>
      <c r="R21" s="41"/>
      <c r="S21" s="41"/>
      <c r="T21" s="41"/>
      <c r="U21" s="39"/>
    </row>
    <row r="22" ht="15">
      <c r="A22" s="43"/>
    </row>
    <row r="23" spans="3:8" ht="15">
      <c r="C23" s="37"/>
      <c r="D23" s="38"/>
      <c r="E23" s="37"/>
      <c r="F23" s="38"/>
      <c r="G23" s="37"/>
      <c r="H23" s="37"/>
    </row>
    <row r="24" spans="1:8" ht="15">
      <c r="A24" s="24" t="s">
        <v>199</v>
      </c>
      <c r="C24" s="40" t="s">
        <v>198</v>
      </c>
      <c r="D24" s="41"/>
      <c r="E24" s="40" t="s">
        <v>200</v>
      </c>
      <c r="F24" s="41"/>
      <c r="G24" s="530" t="s">
        <v>201</v>
      </c>
      <c r="H24" s="530"/>
    </row>
    <row r="28" spans="1:5" ht="15">
      <c r="A28" s="521" t="s">
        <v>352</v>
      </c>
      <c r="B28" s="521"/>
      <c r="C28" s="521"/>
      <c r="D28" s="521"/>
      <c r="E28" s="521"/>
    </row>
  </sheetData>
  <sheetProtection/>
  <mergeCells count="16">
    <mergeCell ref="G1:J1"/>
    <mergeCell ref="G2:J2"/>
    <mergeCell ref="I3:J3"/>
    <mergeCell ref="H4:J4"/>
    <mergeCell ref="A5:J5"/>
    <mergeCell ref="A6:A7"/>
    <mergeCell ref="B6:D6"/>
    <mergeCell ref="E6:G6"/>
    <mergeCell ref="H6:J6"/>
    <mergeCell ref="A28:E28"/>
    <mergeCell ref="B10:G10"/>
    <mergeCell ref="B13:G13"/>
    <mergeCell ref="A20:B20"/>
    <mergeCell ref="A21:B21"/>
    <mergeCell ref="G21:H21"/>
    <mergeCell ref="G24:H24"/>
  </mergeCells>
  <printOptions/>
  <pageMargins left="0.7" right="0.7" top="0.75" bottom="0.75" header="0.3" footer="0.3"/>
  <pageSetup fitToHeight="0"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BA24"/>
  <sheetViews>
    <sheetView zoomScalePageLayoutView="0" workbookViewId="0" topLeftCell="A1">
      <selection activeCell="A17" sqref="A17"/>
    </sheetView>
  </sheetViews>
  <sheetFormatPr defaultColWidth="9.00390625" defaultRowHeight="12.75"/>
  <cols>
    <col min="1" max="1" width="75.00390625" style="24" customWidth="1"/>
    <col min="2" max="4" width="25.75390625" style="24" customWidth="1"/>
    <col min="5" max="16384" width="9.125" style="24" customWidth="1"/>
  </cols>
  <sheetData>
    <row r="1" spans="3:4" ht="15">
      <c r="C1" s="524"/>
      <c r="D1" s="524"/>
    </row>
    <row r="2" spans="3:4" ht="15">
      <c r="C2" s="524"/>
      <c r="D2" s="524"/>
    </row>
    <row r="3" spans="3:53" ht="15">
      <c r="C3" s="71"/>
      <c r="D3" s="25"/>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row>
    <row r="4" spans="2:4" ht="15">
      <c r="B4" s="72"/>
      <c r="C4" s="524"/>
      <c r="D4" s="524"/>
    </row>
    <row r="5" spans="1:4" ht="42" customHeight="1">
      <c r="A5" s="527" t="s">
        <v>449</v>
      </c>
      <c r="B5" s="527"/>
      <c r="C5" s="527"/>
      <c r="D5" s="527"/>
    </row>
    <row r="6" spans="1:4" ht="45" customHeight="1">
      <c r="A6" s="532" t="s">
        <v>450</v>
      </c>
      <c r="B6" s="534" t="s">
        <v>338</v>
      </c>
      <c r="C6" s="535"/>
      <c r="D6" s="536"/>
    </row>
    <row r="7" spans="1:4" ht="69.75" customHeight="1">
      <c r="A7" s="533"/>
      <c r="B7" s="27" t="s">
        <v>339</v>
      </c>
      <c r="C7" s="27" t="s">
        <v>340</v>
      </c>
      <c r="D7" s="27" t="s">
        <v>341</v>
      </c>
    </row>
    <row r="8" spans="1:4" ht="21.75" customHeight="1">
      <c r="A8" s="27" t="s">
        <v>342</v>
      </c>
      <c r="B8" s="28"/>
      <c r="C8" s="28" t="s">
        <v>343</v>
      </c>
      <c r="D8" s="28" t="s">
        <v>343</v>
      </c>
    </row>
    <row r="9" spans="1:4" ht="21.75" customHeight="1">
      <c r="A9" s="27"/>
      <c r="B9" s="28"/>
      <c r="C9" s="28" t="s">
        <v>343</v>
      </c>
      <c r="D9" s="28" t="s">
        <v>343</v>
      </c>
    </row>
    <row r="10" spans="1:4" ht="21.75" customHeight="1">
      <c r="A10" s="27" t="s">
        <v>350</v>
      </c>
      <c r="B10" s="28"/>
      <c r="C10" s="28" t="s">
        <v>343</v>
      </c>
      <c r="D10" s="28" t="s">
        <v>343</v>
      </c>
    </row>
    <row r="11" spans="1:4" s="36" customFormat="1" ht="21.75" customHeight="1">
      <c r="A11" s="34" t="s">
        <v>351</v>
      </c>
      <c r="B11" s="35">
        <f>B8+B9+B10</f>
        <v>0</v>
      </c>
      <c r="C11" s="35"/>
      <c r="D11" s="35"/>
    </row>
    <row r="14" ht="48.75" customHeight="1"/>
    <row r="15" spans="1:4" ht="15">
      <c r="A15" s="43" t="s">
        <v>451</v>
      </c>
      <c r="B15" s="38" t="s">
        <v>452</v>
      </c>
      <c r="C15" s="38" t="s">
        <v>453</v>
      </c>
      <c r="D15" s="38" t="s">
        <v>454</v>
      </c>
    </row>
    <row r="16" spans="1:4" ht="15">
      <c r="A16" s="43" t="s">
        <v>197</v>
      </c>
      <c r="B16" s="73" t="s">
        <v>198</v>
      </c>
      <c r="C16" s="74" t="s">
        <v>18</v>
      </c>
      <c r="D16" s="74" t="s">
        <v>19</v>
      </c>
    </row>
    <row r="17" spans="1:4" ht="15">
      <c r="A17" s="43"/>
      <c r="B17" s="43"/>
      <c r="D17" s="43"/>
    </row>
    <row r="18" spans="1:4" ht="60" customHeight="1">
      <c r="A18" s="43"/>
      <c r="B18" s="38" t="s">
        <v>452</v>
      </c>
      <c r="C18" s="38" t="s">
        <v>453</v>
      </c>
      <c r="D18" s="38" t="s">
        <v>454</v>
      </c>
    </row>
    <row r="19" spans="1:4" ht="15">
      <c r="A19" s="43" t="s">
        <v>199</v>
      </c>
      <c r="B19" s="73" t="s">
        <v>198</v>
      </c>
      <c r="C19" s="74" t="s">
        <v>200</v>
      </c>
      <c r="D19" s="74" t="s">
        <v>201</v>
      </c>
    </row>
    <row r="20" ht="15">
      <c r="B20" s="43"/>
    </row>
    <row r="23" ht="223.5" customHeight="1"/>
    <row r="24" spans="1:4" ht="15">
      <c r="A24" s="541" t="s">
        <v>455</v>
      </c>
      <c r="B24" s="541"/>
      <c r="C24" s="541"/>
      <c r="D24" s="541"/>
    </row>
  </sheetData>
  <sheetProtection/>
  <mergeCells count="7">
    <mergeCell ref="A24:D24"/>
    <mergeCell ref="C1:D1"/>
    <mergeCell ref="C2:D2"/>
    <mergeCell ref="C4:D4"/>
    <mergeCell ref="A5:D5"/>
    <mergeCell ref="A6:A7"/>
    <mergeCell ref="B6:D6"/>
  </mergeCells>
  <printOptions/>
  <pageMargins left="0.7" right="0.7" top="0.75" bottom="0.75" header="0.3" footer="0.3"/>
  <pageSetup fitToHeight="0" fitToWidth="1" horizontalDpi="600" verticalDpi="600" orientation="portrait" paperSize="9" scale="58" r:id="rId1"/>
</worksheet>
</file>

<file path=xl/worksheets/sheet8.xml><?xml version="1.0" encoding="utf-8"?>
<worksheet xmlns="http://schemas.openxmlformats.org/spreadsheetml/2006/main" xmlns:r="http://schemas.openxmlformats.org/officeDocument/2006/relationships">
  <dimension ref="A1:S58"/>
  <sheetViews>
    <sheetView zoomScalePageLayoutView="0" workbookViewId="0" topLeftCell="A34">
      <selection activeCell="I20" sqref="I20"/>
    </sheetView>
  </sheetViews>
  <sheetFormatPr defaultColWidth="9.00390625" defaultRowHeight="12.75"/>
  <cols>
    <col min="1" max="1" width="5.125" style="0" customWidth="1"/>
    <col min="2" max="2" width="25.125" style="0" customWidth="1"/>
    <col min="3" max="3" width="13.125" style="0" customWidth="1"/>
    <col min="4" max="4" width="10.875" style="0" customWidth="1"/>
    <col min="5" max="5" width="14.25390625" style="0" customWidth="1"/>
    <col min="6" max="6" width="13.375" style="0" customWidth="1"/>
    <col min="7" max="7" width="14.00390625" style="0" customWidth="1"/>
    <col min="8" max="8" width="13.375" style="0" customWidth="1"/>
    <col min="9" max="9" width="10.875" style="0" customWidth="1"/>
  </cols>
  <sheetData>
    <row r="1" spans="1:9" s="44" customFormat="1" ht="33" customHeight="1">
      <c r="A1" s="556" t="s">
        <v>762</v>
      </c>
      <c r="B1" s="556"/>
      <c r="C1" s="556"/>
      <c r="D1" s="556"/>
      <c r="E1" s="556"/>
      <c r="F1" s="556"/>
      <c r="G1" s="556"/>
      <c r="H1" s="556"/>
      <c r="I1" s="556"/>
    </row>
    <row r="2" spans="2:9" s="44" customFormat="1" ht="15">
      <c r="B2" s="45"/>
      <c r="C2" s="45"/>
      <c r="D2" s="45"/>
      <c r="E2" s="45"/>
      <c r="F2" s="45"/>
      <c r="G2" s="45"/>
      <c r="H2" s="45"/>
      <c r="I2" s="45"/>
    </row>
    <row r="3" spans="2:9" s="44" customFormat="1" ht="15">
      <c r="B3" s="45"/>
      <c r="C3" s="45"/>
      <c r="D3" s="45"/>
      <c r="E3" s="45"/>
      <c r="F3" s="45"/>
      <c r="G3" s="45"/>
      <c r="H3" s="45"/>
      <c r="I3" s="45"/>
    </row>
    <row r="4" spans="1:9" s="44" customFormat="1" ht="15">
      <c r="A4" s="557" t="s">
        <v>766</v>
      </c>
      <c r="B4" s="557"/>
      <c r="C4" s="557"/>
      <c r="D4" s="557"/>
      <c r="E4" s="557"/>
      <c r="F4" s="557"/>
      <c r="G4" s="557"/>
      <c r="H4" s="557"/>
      <c r="I4" s="557"/>
    </row>
    <row r="5" spans="2:9" s="44" customFormat="1" ht="15">
      <c r="B5" s="45"/>
      <c r="C5" s="45"/>
      <c r="D5" s="45"/>
      <c r="E5" s="45"/>
      <c r="F5" s="45"/>
      <c r="G5" s="45"/>
      <c r="H5" s="45"/>
      <c r="I5" s="45"/>
    </row>
    <row r="6" spans="1:9" s="44" customFormat="1" ht="15">
      <c r="A6" s="557" t="s">
        <v>356</v>
      </c>
      <c r="B6" s="557"/>
      <c r="C6" s="210" t="s">
        <v>303</v>
      </c>
      <c r="D6" s="45"/>
      <c r="E6" s="45"/>
      <c r="F6" s="45"/>
      <c r="G6" s="45"/>
      <c r="H6" s="45"/>
      <c r="I6" s="45"/>
    </row>
    <row r="7" spans="2:9" s="44" customFormat="1" ht="15">
      <c r="B7" s="45"/>
      <c r="C7" s="45"/>
      <c r="D7" s="45"/>
      <c r="E7" s="45"/>
      <c r="F7" s="45"/>
      <c r="G7" s="45"/>
      <c r="H7" s="45"/>
      <c r="I7" s="45"/>
    </row>
    <row r="8" spans="1:9" s="44" customFormat="1" ht="15">
      <c r="A8" s="557" t="s">
        <v>358</v>
      </c>
      <c r="B8" s="557"/>
      <c r="C8" s="557"/>
      <c r="D8" s="558" t="s">
        <v>765</v>
      </c>
      <c r="E8" s="558"/>
      <c r="F8" s="558"/>
      <c r="G8" s="558"/>
      <c r="H8" s="45"/>
      <c r="I8" s="45"/>
    </row>
    <row r="9" spans="1:9" s="44" customFormat="1" ht="15">
      <c r="A9" s="82"/>
      <c r="B9" s="82"/>
      <c r="C9" s="82"/>
      <c r="D9" s="45"/>
      <c r="E9" s="45"/>
      <c r="F9" s="45"/>
      <c r="G9" s="45"/>
      <c r="H9" s="45"/>
      <c r="I9" s="45"/>
    </row>
    <row r="10" spans="2:9" s="44" customFormat="1" ht="15">
      <c r="B10" s="45"/>
      <c r="C10" s="45"/>
      <c r="D10" s="45"/>
      <c r="E10" s="45"/>
      <c r="F10" s="45"/>
      <c r="G10" s="45"/>
      <c r="H10" s="45"/>
      <c r="I10" s="45"/>
    </row>
    <row r="11" spans="1:9" s="58" customFormat="1" ht="14.25">
      <c r="A11" s="58" t="s">
        <v>423</v>
      </c>
      <c r="B11" s="48"/>
      <c r="C11" s="48"/>
      <c r="D11" s="48"/>
      <c r="E11" s="48"/>
      <c r="F11" s="48"/>
      <c r="G11" s="48"/>
      <c r="H11" s="48"/>
      <c r="I11" s="48"/>
    </row>
    <row r="12" spans="2:9" s="44" customFormat="1" ht="15">
      <c r="B12" s="45"/>
      <c r="C12" s="45"/>
      <c r="D12" s="45"/>
      <c r="E12" s="45"/>
      <c r="F12" s="45"/>
      <c r="G12" s="45"/>
      <c r="H12" s="45"/>
      <c r="I12" s="45"/>
    </row>
    <row r="13" spans="1:9" s="44" customFormat="1" ht="24.75">
      <c r="A13" s="89" t="s">
        <v>373</v>
      </c>
      <c r="B13" s="553" t="s">
        <v>418</v>
      </c>
      <c r="C13" s="554"/>
      <c r="D13" s="84" t="s">
        <v>419</v>
      </c>
      <c r="E13" s="84" t="s">
        <v>420</v>
      </c>
      <c r="F13" s="84" t="s">
        <v>487</v>
      </c>
      <c r="G13" s="84" t="s">
        <v>488</v>
      </c>
      <c r="H13" s="84" t="s">
        <v>695</v>
      </c>
      <c r="I13" s="45"/>
    </row>
    <row r="14" spans="1:9" s="44" customFormat="1" ht="15">
      <c r="A14" s="85">
        <v>1</v>
      </c>
      <c r="B14" s="544">
        <v>2</v>
      </c>
      <c r="C14" s="545"/>
      <c r="D14" s="85">
        <v>3</v>
      </c>
      <c r="E14" s="85">
        <v>4</v>
      </c>
      <c r="F14" s="85">
        <v>5</v>
      </c>
      <c r="G14" s="85">
        <v>6</v>
      </c>
      <c r="H14" s="85">
        <v>7</v>
      </c>
      <c r="I14" s="45"/>
    </row>
    <row r="15" spans="1:9" s="44" customFormat="1" ht="15">
      <c r="A15" s="55">
        <v>1</v>
      </c>
      <c r="B15" s="542" t="s">
        <v>489</v>
      </c>
      <c r="C15" s="543"/>
      <c r="D15" s="57"/>
      <c r="E15" s="57"/>
      <c r="F15" s="57"/>
      <c r="G15" s="57"/>
      <c r="H15" s="57"/>
      <c r="I15" s="45"/>
    </row>
    <row r="16" spans="1:9" s="44" customFormat="1" ht="15">
      <c r="A16" s="55"/>
      <c r="B16" s="542" t="s">
        <v>688</v>
      </c>
      <c r="C16" s="543"/>
      <c r="D16" s="57">
        <v>1</v>
      </c>
      <c r="E16" s="92">
        <v>629760</v>
      </c>
      <c r="F16" s="92">
        <f>D16*E16</f>
        <v>629760</v>
      </c>
      <c r="G16" s="92">
        <v>629760</v>
      </c>
      <c r="H16" s="92">
        <f>G16</f>
        <v>629760</v>
      </c>
      <c r="I16" s="45"/>
    </row>
    <row r="17" spans="1:9" s="44" customFormat="1" ht="15">
      <c r="A17" s="55"/>
      <c r="B17" s="544"/>
      <c r="C17" s="545"/>
      <c r="D17" s="57"/>
      <c r="E17" s="92"/>
      <c r="F17" s="92"/>
      <c r="G17" s="92"/>
      <c r="H17" s="92"/>
      <c r="I17" s="45"/>
    </row>
    <row r="18" spans="1:9" s="44" customFormat="1" ht="15">
      <c r="A18" s="55">
        <v>2</v>
      </c>
      <c r="B18" s="542" t="s">
        <v>490</v>
      </c>
      <c r="C18" s="543"/>
      <c r="D18" s="57"/>
      <c r="E18" s="92"/>
      <c r="F18" s="92"/>
      <c r="G18" s="92"/>
      <c r="H18" s="92"/>
      <c r="I18" s="45"/>
    </row>
    <row r="19" spans="1:9" s="44" customFormat="1" ht="15">
      <c r="A19" s="55"/>
      <c r="B19" s="542" t="s">
        <v>689</v>
      </c>
      <c r="C19" s="543"/>
      <c r="D19" s="57">
        <v>1</v>
      </c>
      <c r="E19" s="92">
        <v>3802176</v>
      </c>
      <c r="F19" s="92">
        <f>D19*E19</f>
        <v>3802176</v>
      </c>
      <c r="G19" s="92">
        <v>3802176</v>
      </c>
      <c r="H19" s="92">
        <f>G19</f>
        <v>3802176</v>
      </c>
      <c r="I19" s="45"/>
    </row>
    <row r="20" spans="1:9" s="44" customFormat="1" ht="15">
      <c r="A20" s="55"/>
      <c r="B20" s="544"/>
      <c r="C20" s="545"/>
      <c r="D20" s="57"/>
      <c r="E20" s="92"/>
      <c r="F20" s="92"/>
      <c r="G20" s="92"/>
      <c r="H20" s="92"/>
      <c r="I20" s="45"/>
    </row>
    <row r="21" spans="1:9" s="44" customFormat="1" ht="15">
      <c r="A21" s="55">
        <v>3</v>
      </c>
      <c r="B21" s="542" t="s">
        <v>489</v>
      </c>
      <c r="C21" s="543"/>
      <c r="D21" s="57">
        <v>1</v>
      </c>
      <c r="E21" s="92">
        <v>19680</v>
      </c>
      <c r="F21" s="92">
        <f>D21*E21</f>
        <v>19680</v>
      </c>
      <c r="G21" s="92">
        <v>19680</v>
      </c>
      <c r="H21" s="92">
        <f>G21</f>
        <v>19680</v>
      </c>
      <c r="I21" s="45"/>
    </row>
    <row r="22" spans="1:9" s="44" customFormat="1" ht="15">
      <c r="A22" s="55"/>
      <c r="B22" s="542" t="s">
        <v>491</v>
      </c>
      <c r="C22" s="543"/>
      <c r="D22" s="57"/>
      <c r="E22" s="92"/>
      <c r="F22" s="92"/>
      <c r="G22" s="92"/>
      <c r="H22" s="92"/>
      <c r="I22" s="45"/>
    </row>
    <row r="23" spans="1:9" s="44" customFormat="1" ht="15">
      <c r="A23" s="55"/>
      <c r="B23" s="542" t="s">
        <v>690</v>
      </c>
      <c r="C23" s="543"/>
      <c r="D23" s="57"/>
      <c r="E23" s="92"/>
      <c r="F23" s="92"/>
      <c r="G23" s="92"/>
      <c r="H23" s="92"/>
      <c r="I23" s="45"/>
    </row>
    <row r="24" spans="1:9" s="44" customFormat="1" ht="15">
      <c r="A24" s="55"/>
      <c r="B24" s="544"/>
      <c r="C24" s="545"/>
      <c r="D24" s="57"/>
      <c r="E24" s="92"/>
      <c r="F24" s="92"/>
      <c r="G24" s="92"/>
      <c r="H24" s="92"/>
      <c r="I24" s="45"/>
    </row>
    <row r="25" spans="1:9" s="44" customFormat="1" ht="15">
      <c r="A25" s="55">
        <v>4</v>
      </c>
      <c r="B25" s="542" t="s">
        <v>490</v>
      </c>
      <c r="C25" s="543"/>
      <c r="D25" s="57">
        <v>1</v>
      </c>
      <c r="E25" s="92">
        <v>33948</v>
      </c>
      <c r="F25" s="92">
        <f>D25*E25</f>
        <v>33948</v>
      </c>
      <c r="G25" s="92">
        <v>33948</v>
      </c>
      <c r="H25" s="92">
        <f>G25</f>
        <v>33948</v>
      </c>
      <c r="I25" s="45"/>
    </row>
    <row r="26" spans="1:9" s="44" customFormat="1" ht="15">
      <c r="A26" s="55"/>
      <c r="B26" s="542" t="s">
        <v>491</v>
      </c>
      <c r="C26" s="543"/>
      <c r="D26" s="57"/>
      <c r="E26" s="92"/>
      <c r="F26" s="92"/>
      <c r="G26" s="92"/>
      <c r="H26" s="92"/>
      <c r="I26" s="45"/>
    </row>
    <row r="27" spans="1:9" s="44" customFormat="1" ht="15">
      <c r="A27" s="55"/>
      <c r="B27" s="542" t="s">
        <v>691</v>
      </c>
      <c r="C27" s="543"/>
      <c r="D27" s="57"/>
      <c r="E27" s="92"/>
      <c r="F27" s="92"/>
      <c r="G27" s="92"/>
      <c r="H27" s="92"/>
      <c r="I27" s="45"/>
    </row>
    <row r="28" spans="1:9" s="44" customFormat="1" ht="15">
      <c r="A28" s="55"/>
      <c r="B28" s="544"/>
      <c r="C28" s="545"/>
      <c r="D28" s="57"/>
      <c r="E28" s="92"/>
      <c r="F28" s="92"/>
      <c r="G28" s="92"/>
      <c r="H28" s="92"/>
      <c r="I28" s="45"/>
    </row>
    <row r="29" spans="1:9" s="44" customFormat="1" ht="15">
      <c r="A29" s="55">
        <v>5</v>
      </c>
      <c r="B29" s="542" t="s">
        <v>489</v>
      </c>
      <c r="C29" s="543"/>
      <c r="D29" s="57">
        <v>1</v>
      </c>
      <c r="E29" s="92">
        <v>19680</v>
      </c>
      <c r="F29" s="92">
        <f>D29*E29</f>
        <v>19680</v>
      </c>
      <c r="G29" s="92">
        <v>19680</v>
      </c>
      <c r="H29" s="92">
        <f>G29</f>
        <v>19680</v>
      </c>
      <c r="I29" s="45"/>
    </row>
    <row r="30" spans="1:9" s="44" customFormat="1" ht="15">
      <c r="A30" s="55"/>
      <c r="B30" s="542" t="s">
        <v>492</v>
      </c>
      <c r="C30" s="543"/>
      <c r="D30" s="57"/>
      <c r="E30" s="92"/>
      <c r="F30" s="92"/>
      <c r="G30" s="92"/>
      <c r="H30" s="92"/>
      <c r="I30" s="45"/>
    </row>
    <row r="31" spans="1:9" s="44" customFormat="1" ht="15">
      <c r="A31" s="55"/>
      <c r="B31" s="542" t="s">
        <v>690</v>
      </c>
      <c r="C31" s="543"/>
      <c r="D31" s="57"/>
      <c r="E31" s="92"/>
      <c r="F31" s="92"/>
      <c r="G31" s="92"/>
      <c r="H31" s="92"/>
      <c r="I31" s="45"/>
    </row>
    <row r="32" spans="1:9" s="44" customFormat="1" ht="15">
      <c r="A32" s="55"/>
      <c r="B32" s="544"/>
      <c r="C32" s="545"/>
      <c r="D32" s="57"/>
      <c r="E32" s="92"/>
      <c r="F32" s="92"/>
      <c r="G32" s="92"/>
      <c r="H32" s="92"/>
      <c r="I32" s="45"/>
    </row>
    <row r="33" spans="1:9" s="44" customFormat="1" ht="15">
      <c r="A33" s="55">
        <v>6</v>
      </c>
      <c r="B33" s="542" t="s">
        <v>490</v>
      </c>
      <c r="C33" s="543"/>
      <c r="D33" s="57">
        <v>1</v>
      </c>
      <c r="E33" s="92">
        <v>124476</v>
      </c>
      <c r="F33" s="92">
        <f>D33*E33</f>
        <v>124476</v>
      </c>
      <c r="G33" s="92">
        <v>124476</v>
      </c>
      <c r="H33" s="92">
        <f>G33</f>
        <v>124476</v>
      </c>
      <c r="I33" s="45"/>
    </row>
    <row r="34" spans="1:9" s="44" customFormat="1" ht="15">
      <c r="A34" s="55"/>
      <c r="B34" s="542" t="s">
        <v>492</v>
      </c>
      <c r="C34" s="543"/>
      <c r="D34" s="57"/>
      <c r="E34" s="92"/>
      <c r="F34" s="92"/>
      <c r="G34" s="92"/>
      <c r="H34" s="92"/>
      <c r="I34" s="45"/>
    </row>
    <row r="35" spans="1:9" s="44" customFormat="1" ht="15">
      <c r="A35" s="55"/>
      <c r="B35" s="542" t="s">
        <v>692</v>
      </c>
      <c r="C35" s="543"/>
      <c r="D35" s="57"/>
      <c r="E35" s="92"/>
      <c r="F35" s="92"/>
      <c r="G35" s="92"/>
      <c r="H35" s="92"/>
      <c r="I35" s="45"/>
    </row>
    <row r="36" spans="1:9" s="44" customFormat="1" ht="15">
      <c r="A36" s="55"/>
      <c r="B36" s="544"/>
      <c r="C36" s="545"/>
      <c r="D36" s="57"/>
      <c r="E36" s="92"/>
      <c r="F36" s="92"/>
      <c r="G36" s="92"/>
      <c r="H36" s="92"/>
      <c r="I36" s="45"/>
    </row>
    <row r="37" spans="1:9" s="44" customFormat="1" ht="15">
      <c r="A37" s="55"/>
      <c r="B37" s="542" t="s">
        <v>489</v>
      </c>
      <c r="C37" s="543"/>
      <c r="D37" s="57">
        <v>1</v>
      </c>
      <c r="E37" s="92">
        <v>0</v>
      </c>
      <c r="F37" s="92">
        <f>D37*E37</f>
        <v>0</v>
      </c>
      <c r="G37" s="92">
        <v>0</v>
      </c>
      <c r="H37" s="92">
        <v>0</v>
      </c>
      <c r="I37" s="45"/>
    </row>
    <row r="38" spans="1:9" s="44" customFormat="1" ht="15">
      <c r="A38" s="55"/>
      <c r="B38" s="542" t="s">
        <v>493</v>
      </c>
      <c r="C38" s="543"/>
      <c r="D38" s="57"/>
      <c r="E38" s="92"/>
      <c r="F38" s="92"/>
      <c r="G38" s="92"/>
      <c r="H38" s="92"/>
      <c r="I38" s="45"/>
    </row>
    <row r="39" spans="1:9" s="44" customFormat="1" ht="15">
      <c r="A39" s="55"/>
      <c r="B39" s="542" t="s">
        <v>767</v>
      </c>
      <c r="C39" s="543"/>
      <c r="D39" s="57"/>
      <c r="E39" s="92"/>
      <c r="F39" s="92"/>
      <c r="G39" s="92"/>
      <c r="H39" s="92"/>
      <c r="I39" s="45"/>
    </row>
    <row r="40" spans="1:9" s="44" customFormat="1" ht="15">
      <c r="A40" s="55"/>
      <c r="B40" s="544"/>
      <c r="C40" s="545"/>
      <c r="D40" s="57"/>
      <c r="E40" s="92"/>
      <c r="F40" s="92"/>
      <c r="G40" s="92"/>
      <c r="H40" s="92"/>
      <c r="I40" s="45"/>
    </row>
    <row r="41" spans="1:9" s="44" customFormat="1" ht="15">
      <c r="A41" s="55">
        <v>7</v>
      </c>
      <c r="B41" s="542" t="s">
        <v>490</v>
      </c>
      <c r="C41" s="543"/>
      <c r="D41" s="57">
        <v>1</v>
      </c>
      <c r="E41" s="92">
        <v>0</v>
      </c>
      <c r="F41" s="92">
        <f>D41*E41</f>
        <v>0</v>
      </c>
      <c r="G41" s="92">
        <v>0</v>
      </c>
      <c r="H41" s="92">
        <v>0</v>
      </c>
      <c r="I41" s="45"/>
    </row>
    <row r="42" spans="1:9" s="44" customFormat="1" ht="15">
      <c r="A42" s="55"/>
      <c r="B42" s="542" t="s">
        <v>693</v>
      </c>
      <c r="C42" s="543"/>
      <c r="D42" s="57"/>
      <c r="E42" s="92"/>
      <c r="F42" s="92"/>
      <c r="G42" s="92"/>
      <c r="H42" s="92"/>
      <c r="I42" s="45"/>
    </row>
    <row r="43" spans="1:9" s="44" customFormat="1" ht="15">
      <c r="A43" s="55"/>
      <c r="B43" s="542" t="s">
        <v>694</v>
      </c>
      <c r="C43" s="543"/>
      <c r="D43" s="57"/>
      <c r="E43" s="92"/>
      <c r="F43" s="92"/>
      <c r="G43" s="92"/>
      <c r="H43" s="92"/>
      <c r="I43" s="45"/>
    </row>
    <row r="44" spans="1:9" s="44" customFormat="1" ht="15">
      <c r="A44" s="55"/>
      <c r="B44" s="551" t="s">
        <v>494</v>
      </c>
      <c r="C44" s="552"/>
      <c r="D44" s="96"/>
      <c r="E44" s="97"/>
      <c r="F44" s="97">
        <f>SUM(F15:F43)</f>
        <v>4629720</v>
      </c>
      <c r="G44" s="97">
        <f>SUM(G16:G43)</f>
        <v>4629720</v>
      </c>
      <c r="H44" s="97">
        <f>SUM(H16:H43)</f>
        <v>4629720</v>
      </c>
      <c r="I44" s="45"/>
    </row>
    <row r="45" spans="2:9" s="44" customFormat="1" ht="15.75" thickBot="1">
      <c r="B45" s="45"/>
      <c r="C45" s="45"/>
      <c r="D45" s="45"/>
      <c r="E45" s="45"/>
      <c r="F45" s="45"/>
      <c r="G45" s="45"/>
      <c r="H45" s="45"/>
      <c r="I45" s="45"/>
    </row>
    <row r="46" spans="1:9" s="44" customFormat="1" ht="18.75" customHeight="1" thickBot="1">
      <c r="A46" s="62"/>
      <c r="B46" s="548" t="s">
        <v>424</v>
      </c>
      <c r="C46" s="549"/>
      <c r="D46" s="549"/>
      <c r="E46" s="550"/>
      <c r="F46" s="95">
        <f>F44</f>
        <v>4629720</v>
      </c>
      <c r="G46" s="95">
        <f>G44</f>
        <v>4629720</v>
      </c>
      <c r="H46" s="95">
        <f>H44</f>
        <v>4629720</v>
      </c>
      <c r="I46" s="45"/>
    </row>
    <row r="47" spans="2:9" s="44" customFormat="1" ht="15">
      <c r="B47" s="45"/>
      <c r="C47" s="45"/>
      <c r="D47" s="45"/>
      <c r="E47" s="45"/>
      <c r="F47" s="45"/>
      <c r="G47" s="45"/>
      <c r="H47" s="45"/>
      <c r="I47" s="45"/>
    </row>
    <row r="48" spans="1:19" s="78" customFormat="1" ht="20.25" customHeight="1">
      <c r="A48" s="521" t="s">
        <v>196</v>
      </c>
      <c r="B48" s="521"/>
      <c r="C48" s="521"/>
      <c r="D48" s="509" t="s">
        <v>472</v>
      </c>
      <c r="E48" s="509"/>
      <c r="F48" s="98"/>
      <c r="G48" s="99"/>
      <c r="H48" s="509" t="s">
        <v>470</v>
      </c>
      <c r="I48" s="509"/>
      <c r="J48" s="38"/>
      <c r="K48" s="38"/>
      <c r="L48" s="38"/>
      <c r="M48" s="38"/>
      <c r="N48" s="38"/>
      <c r="O48" s="38"/>
      <c r="P48" s="38"/>
      <c r="Q48" s="38"/>
      <c r="R48" s="38"/>
      <c r="S48" s="79"/>
    </row>
    <row r="49" spans="1:19" s="78" customFormat="1" ht="21.75" customHeight="1">
      <c r="A49" s="546" t="s">
        <v>197</v>
      </c>
      <c r="B49" s="546"/>
      <c r="C49" s="546"/>
      <c r="D49" s="547" t="s">
        <v>425</v>
      </c>
      <c r="E49" s="547"/>
      <c r="F49" s="100" t="s">
        <v>426</v>
      </c>
      <c r="G49" s="101"/>
      <c r="H49" s="102" t="s">
        <v>427</v>
      </c>
      <c r="I49" s="102"/>
      <c r="J49" s="41"/>
      <c r="K49" s="41"/>
      <c r="L49" s="41"/>
      <c r="M49" s="41"/>
      <c r="N49" s="41"/>
      <c r="O49" s="41"/>
      <c r="P49" s="41"/>
      <c r="Q49" s="41"/>
      <c r="R49" s="41"/>
      <c r="S49" s="79"/>
    </row>
    <row r="50" s="78" customFormat="1" ht="18" customHeight="1">
      <c r="A50" s="80"/>
    </row>
    <row r="51" spans="1:8" s="78" customFormat="1" ht="28.5" customHeight="1">
      <c r="A51" s="521" t="s">
        <v>496</v>
      </c>
      <c r="B51" s="521"/>
      <c r="C51" s="98" t="s">
        <v>495</v>
      </c>
      <c r="D51" s="99"/>
      <c r="E51" s="98" t="s">
        <v>474</v>
      </c>
      <c r="F51" s="99"/>
      <c r="G51" s="509" t="s">
        <v>471</v>
      </c>
      <c r="H51" s="509"/>
    </row>
    <row r="52" spans="1:8" s="78" customFormat="1" ht="15">
      <c r="A52" s="103"/>
      <c r="B52" s="103"/>
      <c r="C52" s="100" t="s">
        <v>428</v>
      </c>
      <c r="D52" s="101"/>
      <c r="E52" s="102" t="s">
        <v>200</v>
      </c>
      <c r="F52" s="101"/>
      <c r="G52" s="555" t="s">
        <v>201</v>
      </c>
      <c r="H52" s="555"/>
    </row>
    <row r="53" s="78" customFormat="1" ht="15"/>
    <row r="54" spans="1:5" s="78" customFormat="1" ht="15">
      <c r="A54" s="521" t="str">
        <f>аренда!A33</f>
        <v> " 30 "  декабря    2022 г.</v>
      </c>
      <c r="B54" s="521"/>
      <c r="C54" s="521"/>
      <c r="D54" s="521"/>
      <c r="E54" s="521"/>
    </row>
    <row r="55" spans="2:9" s="44" customFormat="1" ht="15">
      <c r="B55" s="45"/>
      <c r="C55" s="45"/>
      <c r="D55" s="45"/>
      <c r="E55" s="45"/>
      <c r="F55" s="45"/>
      <c r="G55" s="45"/>
      <c r="H55" s="45"/>
      <c r="I55" s="45"/>
    </row>
    <row r="56" spans="2:9" s="44" customFormat="1" ht="15">
      <c r="B56" s="45"/>
      <c r="C56" s="45"/>
      <c r="D56" s="45"/>
      <c r="E56" s="45"/>
      <c r="F56" s="45"/>
      <c r="G56" s="45"/>
      <c r="H56" s="45"/>
      <c r="I56" s="45"/>
    </row>
    <row r="57" spans="2:9" s="44" customFormat="1" ht="15">
      <c r="B57" s="45"/>
      <c r="C57" s="45"/>
      <c r="D57" s="45"/>
      <c r="E57" s="45"/>
      <c r="F57" s="45"/>
      <c r="G57" s="45"/>
      <c r="H57" s="45"/>
      <c r="I57" s="45"/>
    </row>
    <row r="58" spans="2:9" s="44" customFormat="1" ht="15">
      <c r="B58" s="45"/>
      <c r="C58" s="45"/>
      <c r="D58" s="45"/>
      <c r="E58" s="45"/>
      <c r="F58" s="45"/>
      <c r="G58" s="45"/>
      <c r="H58" s="45"/>
      <c r="I58" s="45"/>
    </row>
  </sheetData>
  <sheetProtection/>
  <mergeCells count="47">
    <mergeCell ref="G52:H52"/>
    <mergeCell ref="A54:E54"/>
    <mergeCell ref="A1:I1"/>
    <mergeCell ref="A4:I4"/>
    <mergeCell ref="A6:B6"/>
    <mergeCell ref="A8:C8"/>
    <mergeCell ref="B14:C14"/>
    <mergeCell ref="D8:G8"/>
    <mergeCell ref="B25:C25"/>
    <mergeCell ref="B27:C27"/>
    <mergeCell ref="B13:C13"/>
    <mergeCell ref="B31:C31"/>
    <mergeCell ref="B15:C15"/>
    <mergeCell ref="B16:C16"/>
    <mergeCell ref="B21:C21"/>
    <mergeCell ref="B17:C17"/>
    <mergeCell ref="B20:C20"/>
    <mergeCell ref="B28:C28"/>
    <mergeCell ref="B29:C29"/>
    <mergeCell ref="B30:C30"/>
    <mergeCell ref="B18:C18"/>
    <mergeCell ref="B19:C19"/>
    <mergeCell ref="B46:E46"/>
    <mergeCell ref="B44:C44"/>
    <mergeCell ref="B22:C22"/>
    <mergeCell ref="B23:C23"/>
    <mergeCell ref="B36:C36"/>
    <mergeCell ref="H48:I48"/>
    <mergeCell ref="G51:H51"/>
    <mergeCell ref="B37:C37"/>
    <mergeCell ref="B42:C42"/>
    <mergeCell ref="B41:C41"/>
    <mergeCell ref="B43:C43"/>
    <mergeCell ref="A49:C49"/>
    <mergeCell ref="A48:C48"/>
    <mergeCell ref="D49:E49"/>
    <mergeCell ref="A51:B51"/>
    <mergeCell ref="D48:E48"/>
    <mergeCell ref="B35:C35"/>
    <mergeCell ref="B26:C26"/>
    <mergeCell ref="B24:C24"/>
    <mergeCell ref="B32:C32"/>
    <mergeCell ref="B33:C33"/>
    <mergeCell ref="B34:C34"/>
    <mergeCell ref="B38:C38"/>
    <mergeCell ref="B39:C39"/>
    <mergeCell ref="B40:C40"/>
  </mergeCells>
  <printOptions/>
  <pageMargins left="0.7" right="0.7" top="0.75" bottom="0.75" header="0.3" footer="0.3"/>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U137"/>
  <sheetViews>
    <sheetView tabSelected="1" zoomScalePageLayoutView="0" workbookViewId="0" topLeftCell="A10">
      <selection activeCell="K19" sqref="K19"/>
    </sheetView>
  </sheetViews>
  <sheetFormatPr defaultColWidth="9.00390625" defaultRowHeight="12.75"/>
  <cols>
    <col min="1" max="1" width="4.75390625" style="0" customWidth="1"/>
    <col min="2" max="2" width="18.75390625" style="0" customWidth="1"/>
    <col min="3" max="3" width="16.125" style="0" customWidth="1"/>
    <col min="4" max="4" width="15.375" style="0" customWidth="1"/>
    <col min="5" max="5" width="13.625" style="0" customWidth="1"/>
    <col min="6" max="6" width="13.25390625" style="0" customWidth="1"/>
    <col min="7" max="7" width="12.25390625" style="0" customWidth="1"/>
    <col min="8" max="8" width="12.375" style="0" customWidth="1"/>
    <col min="9" max="9" width="13.00390625" style="0" customWidth="1"/>
    <col min="10" max="10" width="13.125" style="0" customWidth="1"/>
    <col min="11" max="11" width="13.875" style="0" customWidth="1"/>
    <col min="13" max="13" width="20.125" style="0" customWidth="1"/>
    <col min="14" max="14" width="12.625" style="0" customWidth="1"/>
  </cols>
  <sheetData>
    <row r="1" spans="1:11" s="44" customFormat="1" ht="33" customHeight="1">
      <c r="A1" s="556" t="s">
        <v>355</v>
      </c>
      <c r="B1" s="556"/>
      <c r="C1" s="556"/>
      <c r="D1" s="556"/>
      <c r="E1" s="556"/>
      <c r="F1" s="556"/>
      <c r="G1" s="556"/>
      <c r="H1" s="556"/>
      <c r="I1" s="556"/>
      <c r="J1" s="556"/>
      <c r="K1" s="556"/>
    </row>
    <row r="2" spans="2:11" s="44" customFormat="1" ht="15">
      <c r="B2" s="45"/>
      <c r="C2" s="45"/>
      <c r="D2" s="45"/>
      <c r="E2" s="45"/>
      <c r="F2" s="45"/>
      <c r="G2" s="45"/>
      <c r="H2" s="45"/>
      <c r="I2" s="45"/>
      <c r="J2" s="45"/>
      <c r="K2" s="45"/>
    </row>
    <row r="3" spans="2:11" s="44" customFormat="1" ht="15">
      <c r="B3" s="45"/>
      <c r="C3" s="45"/>
      <c r="D3" s="45"/>
      <c r="E3" s="45"/>
      <c r="F3" s="45"/>
      <c r="G3" s="45"/>
      <c r="H3" s="45"/>
      <c r="I3" s="45"/>
      <c r="J3" s="45"/>
      <c r="K3" s="45"/>
    </row>
    <row r="4" spans="1:11" s="44" customFormat="1" ht="15">
      <c r="A4" s="557" t="s">
        <v>478</v>
      </c>
      <c r="B4" s="557"/>
      <c r="C4" s="557"/>
      <c r="D4" s="557"/>
      <c r="E4" s="557"/>
      <c r="F4" s="557"/>
      <c r="G4" s="557"/>
      <c r="H4" s="557"/>
      <c r="I4" s="557"/>
      <c r="J4" s="557"/>
      <c r="K4" s="557"/>
    </row>
    <row r="5" spans="2:11" s="44" customFormat="1" ht="15">
      <c r="B5" s="45"/>
      <c r="C5" s="45"/>
      <c r="D5" s="45"/>
      <c r="E5" s="45"/>
      <c r="F5" s="45"/>
      <c r="G5" s="45"/>
      <c r="H5" s="45"/>
      <c r="I5" s="45"/>
      <c r="J5" s="45"/>
      <c r="K5" s="45"/>
    </row>
    <row r="6" spans="1:11" s="44" customFormat="1" ht="15">
      <c r="A6" s="557" t="s">
        <v>356</v>
      </c>
      <c r="B6" s="557"/>
      <c r="C6" s="210" t="s">
        <v>303</v>
      </c>
      <c r="D6" s="45"/>
      <c r="E6" s="45"/>
      <c r="F6" s="45"/>
      <c r="G6" s="45"/>
      <c r="H6" s="45"/>
      <c r="I6" s="45"/>
      <c r="J6" s="45"/>
      <c r="K6" s="45"/>
    </row>
    <row r="7" spans="2:11" s="44" customFormat="1" ht="15">
      <c r="B7" s="45"/>
      <c r="C7" s="45"/>
      <c r="D7" s="45"/>
      <c r="E7" s="45"/>
      <c r="F7" s="45"/>
      <c r="G7" s="45"/>
      <c r="H7" s="45"/>
      <c r="I7" s="45"/>
      <c r="J7" s="45"/>
      <c r="K7" s="45"/>
    </row>
    <row r="8" spans="1:11" s="44" customFormat="1" ht="15">
      <c r="A8" s="557" t="s">
        <v>358</v>
      </c>
      <c r="B8" s="557"/>
      <c r="C8" s="557"/>
      <c r="D8" s="558" t="s">
        <v>505</v>
      </c>
      <c r="E8" s="558"/>
      <c r="F8" s="558"/>
      <c r="G8" s="558"/>
      <c r="H8" s="45"/>
      <c r="I8" s="45"/>
      <c r="J8" s="45"/>
      <c r="K8" s="45"/>
    </row>
    <row r="9" spans="1:11" s="44" customFormat="1" ht="15">
      <c r="A9" s="82"/>
      <c r="B9" s="82"/>
      <c r="C9" s="82"/>
      <c r="D9" s="45"/>
      <c r="E9" s="45"/>
      <c r="F9" s="45"/>
      <c r="G9" s="45"/>
      <c r="H9" s="45"/>
      <c r="I9" s="45"/>
      <c r="J9" s="45"/>
      <c r="K9" s="45"/>
    </row>
    <row r="10" spans="1:11" s="44" customFormat="1" ht="15">
      <c r="A10" s="47" t="s">
        <v>360</v>
      </c>
      <c r="B10" s="48"/>
      <c r="C10" s="48"/>
      <c r="D10" s="48"/>
      <c r="E10" s="45"/>
      <c r="F10" s="45"/>
      <c r="G10" s="45"/>
      <c r="H10" s="45"/>
      <c r="I10" s="45"/>
      <c r="J10" s="45"/>
      <c r="K10" s="45"/>
    </row>
    <row r="11" spans="1:11" s="44" customFormat="1" ht="15">
      <c r="A11" s="47" t="s">
        <v>361</v>
      </c>
      <c r="B11" s="48"/>
      <c r="C11" s="48"/>
      <c r="D11" s="48"/>
      <c r="E11" s="45"/>
      <c r="F11" s="45"/>
      <c r="G11" s="45"/>
      <c r="H11" s="45"/>
      <c r="I11" s="45"/>
      <c r="J11" s="45"/>
      <c r="K11" s="45"/>
    </row>
    <row r="12" spans="2:11" s="44" customFormat="1" ht="15">
      <c r="B12" s="45"/>
      <c r="C12" s="45"/>
      <c r="D12" s="45"/>
      <c r="E12" s="45"/>
      <c r="F12" s="45"/>
      <c r="G12" s="45"/>
      <c r="H12" s="45"/>
      <c r="I12" s="45"/>
      <c r="J12" s="45"/>
      <c r="K12" s="45"/>
    </row>
    <row r="13" spans="1:11" s="49" customFormat="1" ht="25.5" customHeight="1">
      <c r="A13" s="566" t="s">
        <v>373</v>
      </c>
      <c r="B13" s="559" t="s">
        <v>362</v>
      </c>
      <c r="C13" s="559" t="s">
        <v>363</v>
      </c>
      <c r="D13" s="559" t="s">
        <v>364</v>
      </c>
      <c r="E13" s="559"/>
      <c r="F13" s="559"/>
      <c r="G13" s="559"/>
      <c r="H13" s="559" t="s">
        <v>365</v>
      </c>
      <c r="I13" s="559" t="s">
        <v>480</v>
      </c>
      <c r="J13" s="559" t="s">
        <v>479</v>
      </c>
      <c r="K13" s="559" t="s">
        <v>764</v>
      </c>
    </row>
    <row r="14" spans="1:11" s="49" customFormat="1" ht="12">
      <c r="A14" s="566"/>
      <c r="B14" s="559"/>
      <c r="C14" s="559"/>
      <c r="D14" s="566" t="s">
        <v>367</v>
      </c>
      <c r="E14" s="83" t="s">
        <v>48</v>
      </c>
      <c r="F14" s="83"/>
      <c r="G14" s="83"/>
      <c r="H14" s="559"/>
      <c r="I14" s="559"/>
      <c r="J14" s="559"/>
      <c r="K14" s="559"/>
    </row>
    <row r="15" spans="1:11" s="52" customFormat="1" ht="36">
      <c r="A15" s="566"/>
      <c r="B15" s="559"/>
      <c r="C15" s="559"/>
      <c r="D15" s="566"/>
      <c r="E15" s="84" t="s">
        <v>368</v>
      </c>
      <c r="F15" s="84" t="s">
        <v>369</v>
      </c>
      <c r="G15" s="84" t="s">
        <v>370</v>
      </c>
      <c r="H15" s="559"/>
      <c r="I15" s="559"/>
      <c r="J15" s="559"/>
      <c r="K15" s="559"/>
    </row>
    <row r="16" spans="1:11" s="81" customFormat="1" ht="15">
      <c r="A16" s="85">
        <v>1</v>
      </c>
      <c r="B16" s="85">
        <v>2</v>
      </c>
      <c r="C16" s="85">
        <v>3</v>
      </c>
      <c r="D16" s="85">
        <v>4</v>
      </c>
      <c r="E16" s="85">
        <v>5</v>
      </c>
      <c r="F16" s="85">
        <v>6</v>
      </c>
      <c r="G16" s="85">
        <v>7</v>
      </c>
      <c r="H16" s="85">
        <v>8</v>
      </c>
      <c r="I16" s="85">
        <v>9</v>
      </c>
      <c r="J16" s="85">
        <v>10</v>
      </c>
      <c r="K16" s="85">
        <v>11</v>
      </c>
    </row>
    <row r="17" spans="1:11" s="44" customFormat="1" ht="15">
      <c r="A17" s="55"/>
      <c r="B17" s="56" t="s">
        <v>715</v>
      </c>
      <c r="C17" s="57"/>
      <c r="D17" s="57"/>
      <c r="E17" s="57"/>
      <c r="F17" s="57"/>
      <c r="G17" s="57"/>
      <c r="H17" s="57"/>
      <c r="I17" s="92">
        <f>I18+I19+I20</f>
        <v>1002335.7904</v>
      </c>
      <c r="J17" s="92">
        <f>I17</f>
        <v>1002335.7904</v>
      </c>
      <c r="K17" s="92">
        <f>J17</f>
        <v>1002335.7904</v>
      </c>
    </row>
    <row r="18" spans="1:14" s="44" customFormat="1" ht="36.75">
      <c r="A18" s="75" t="s">
        <v>457</v>
      </c>
      <c r="B18" s="51" t="s">
        <v>460</v>
      </c>
      <c r="C18" s="57">
        <v>0.9</v>
      </c>
      <c r="D18" s="76">
        <f>SUM(E18:G18)</f>
        <v>36888.89</v>
      </c>
      <c r="E18" s="76">
        <v>36888.89</v>
      </c>
      <c r="F18" s="76"/>
      <c r="G18" s="76"/>
      <c r="H18" s="76"/>
      <c r="I18" s="92">
        <f>D18*C18*8</f>
        <v>265600.00800000003</v>
      </c>
      <c r="J18" s="92"/>
      <c r="K18" s="92"/>
      <c r="N18" s="148"/>
    </row>
    <row r="19" spans="1:11" s="44" customFormat="1" ht="24.75">
      <c r="A19" s="75" t="s">
        <v>458</v>
      </c>
      <c r="B19" s="51" t="s">
        <v>461</v>
      </c>
      <c r="C19" s="57">
        <v>2.28</v>
      </c>
      <c r="D19" s="76">
        <f>SUM(E19:G19)</f>
        <v>34708.76</v>
      </c>
      <c r="E19" s="76">
        <v>34708.76</v>
      </c>
      <c r="F19" s="76"/>
      <c r="G19" s="76"/>
      <c r="H19" s="76"/>
      <c r="I19" s="92">
        <f>D19*C19*8</f>
        <v>633087.7824</v>
      </c>
      <c r="J19" s="92"/>
      <c r="K19" s="92"/>
    </row>
    <row r="20" spans="1:11" s="44" customFormat="1" ht="15">
      <c r="A20" s="75" t="s">
        <v>459</v>
      </c>
      <c r="B20" s="56" t="s">
        <v>462</v>
      </c>
      <c r="C20" s="57">
        <v>0.4</v>
      </c>
      <c r="D20" s="76">
        <f>SUM(E20:G20)</f>
        <v>32390</v>
      </c>
      <c r="E20" s="76">
        <v>32390</v>
      </c>
      <c r="F20" s="76"/>
      <c r="G20" s="76"/>
      <c r="H20" s="76"/>
      <c r="I20" s="92">
        <f>D20*C20*8</f>
        <v>103648</v>
      </c>
      <c r="J20" s="92"/>
      <c r="K20" s="92"/>
    </row>
    <row r="21" spans="1:11" s="44" customFormat="1" ht="15">
      <c r="A21" s="75" t="s">
        <v>777</v>
      </c>
      <c r="B21" s="56" t="s">
        <v>778</v>
      </c>
      <c r="C21" s="57"/>
      <c r="D21" s="76"/>
      <c r="E21" s="76"/>
      <c r="F21" s="76"/>
      <c r="G21" s="76"/>
      <c r="H21" s="76"/>
      <c r="I21" s="92">
        <v>184800.33</v>
      </c>
      <c r="J21" s="92"/>
      <c r="K21" s="92"/>
    </row>
    <row r="22" spans="1:11" s="44" customFormat="1" ht="15">
      <c r="A22" s="55"/>
      <c r="B22" s="57"/>
      <c r="C22" s="57"/>
      <c r="D22" s="57"/>
      <c r="E22" s="57"/>
      <c r="F22" s="57"/>
      <c r="G22" s="57"/>
      <c r="H22" s="57"/>
      <c r="I22" s="92"/>
      <c r="J22" s="92"/>
      <c r="K22" s="92"/>
    </row>
    <row r="23" spans="1:13" s="44" customFormat="1" ht="15">
      <c r="A23" s="55" t="s">
        <v>371</v>
      </c>
      <c r="B23" s="96"/>
      <c r="C23" s="96"/>
      <c r="D23" s="96"/>
      <c r="E23" s="96"/>
      <c r="F23" s="96"/>
      <c r="G23" s="96"/>
      <c r="H23" s="96"/>
      <c r="I23" s="97">
        <f>SUM(I18:I22)</f>
        <v>1187136.1204000001</v>
      </c>
      <c r="J23" s="97">
        <f>SUM(J17:J22)</f>
        <v>1002335.7904</v>
      </c>
      <c r="K23" s="97">
        <f>SUM(K17:K22)</f>
        <v>1002335.7904</v>
      </c>
      <c r="M23" s="44">
        <v>1187136.12</v>
      </c>
    </row>
    <row r="24" spans="2:13" s="44" customFormat="1" ht="18" customHeight="1">
      <c r="B24" s="45"/>
      <c r="C24" s="45"/>
      <c r="D24" s="45"/>
      <c r="E24" s="45"/>
      <c r="F24" s="45"/>
      <c r="G24" s="45"/>
      <c r="H24" s="45"/>
      <c r="I24" s="45"/>
      <c r="J24" s="45"/>
      <c r="K24" s="45"/>
      <c r="M24" s="148">
        <f>M23-I23</f>
        <v>-0.0004000000189989805</v>
      </c>
    </row>
    <row r="25" spans="2:11" s="44" customFormat="1" ht="18" customHeight="1">
      <c r="B25" s="45"/>
      <c r="C25" s="45"/>
      <c r="D25" s="45"/>
      <c r="E25" s="45"/>
      <c r="F25" s="45"/>
      <c r="G25" s="45"/>
      <c r="H25" s="45"/>
      <c r="I25" s="45"/>
      <c r="J25" s="45"/>
      <c r="K25" s="45"/>
    </row>
    <row r="26" spans="1:11" s="44" customFormat="1" ht="36.75" customHeight="1">
      <c r="A26" s="567" t="s">
        <v>775</v>
      </c>
      <c r="B26" s="567"/>
      <c r="C26" s="567"/>
      <c r="D26" s="567"/>
      <c r="E26" s="567"/>
      <c r="F26" s="567"/>
      <c r="G26" s="567"/>
      <c r="H26" s="567"/>
      <c r="I26" s="45"/>
      <c r="J26" s="45"/>
      <c r="K26" s="45"/>
    </row>
    <row r="27" spans="2:11" s="44" customFormat="1" ht="15">
      <c r="B27" s="45"/>
      <c r="C27" s="45"/>
      <c r="D27" s="45"/>
      <c r="E27" s="45"/>
      <c r="F27" s="45"/>
      <c r="G27" s="45"/>
      <c r="H27" s="45"/>
      <c r="I27" s="45"/>
      <c r="J27" s="45"/>
      <c r="K27" s="45"/>
    </row>
    <row r="28" spans="1:11" s="44" customFormat="1" ht="48.75">
      <c r="A28" s="89" t="s">
        <v>373</v>
      </c>
      <c r="B28" s="568" t="s">
        <v>380</v>
      </c>
      <c r="C28" s="569"/>
      <c r="D28" s="570"/>
      <c r="E28" s="84" t="s">
        <v>381</v>
      </c>
      <c r="F28" s="84" t="s">
        <v>703</v>
      </c>
      <c r="G28" s="84" t="s">
        <v>482</v>
      </c>
      <c r="H28" s="84" t="s">
        <v>704</v>
      </c>
      <c r="I28" s="45"/>
      <c r="J28" s="45"/>
      <c r="K28" s="45"/>
    </row>
    <row r="29" spans="1:11" s="44" customFormat="1" ht="15">
      <c r="A29" s="85">
        <v>1</v>
      </c>
      <c r="B29" s="544">
        <v>2</v>
      </c>
      <c r="C29" s="571"/>
      <c r="D29" s="545"/>
      <c r="E29" s="85">
        <v>3</v>
      </c>
      <c r="F29" s="85">
        <v>4</v>
      </c>
      <c r="G29" s="85">
        <v>5</v>
      </c>
      <c r="H29" s="85">
        <v>6</v>
      </c>
      <c r="I29" s="45"/>
      <c r="J29" s="45"/>
      <c r="K29" s="45"/>
    </row>
    <row r="30" spans="1:11" s="44" customFormat="1" ht="30" customHeight="1">
      <c r="A30" s="55">
        <v>1</v>
      </c>
      <c r="B30" s="562" t="s">
        <v>770</v>
      </c>
      <c r="C30" s="563"/>
      <c r="D30" s="564"/>
      <c r="E30" s="92"/>
      <c r="F30" s="92">
        <f>F32</f>
        <v>356141</v>
      </c>
      <c r="G30" s="92">
        <f>G32</f>
        <v>300701</v>
      </c>
      <c r="H30" s="92">
        <f>H32</f>
        <v>300701</v>
      </c>
      <c r="I30" s="45"/>
      <c r="J30" s="45"/>
      <c r="K30" s="45"/>
    </row>
    <row r="31" spans="1:11" s="44" customFormat="1" ht="21" customHeight="1">
      <c r="A31" s="55"/>
      <c r="B31" s="562" t="s">
        <v>48</v>
      </c>
      <c r="C31" s="563"/>
      <c r="D31" s="564"/>
      <c r="E31" s="92"/>
      <c r="F31" s="92"/>
      <c r="G31" s="92"/>
      <c r="H31" s="92"/>
      <c r="I31" s="45"/>
      <c r="J31" s="45"/>
      <c r="K31" s="45"/>
    </row>
    <row r="32" spans="1:11" s="44" customFormat="1" ht="23.25" customHeight="1">
      <c r="A32" s="61"/>
      <c r="B32" s="562" t="s">
        <v>769</v>
      </c>
      <c r="C32" s="563"/>
      <c r="D32" s="564"/>
      <c r="E32" s="92">
        <f>I23</f>
        <v>1187136.1204000001</v>
      </c>
      <c r="F32" s="92">
        <f>ROUND(E32*0.3,0)</f>
        <v>356141</v>
      </c>
      <c r="G32" s="92">
        <f>ROUND(J23*0.3,0)</f>
        <v>300701</v>
      </c>
      <c r="H32" s="92">
        <f>ROUND(K23*0.3,0)</f>
        <v>300701</v>
      </c>
      <c r="I32" s="45"/>
      <c r="J32" s="45"/>
      <c r="K32" s="45"/>
    </row>
    <row r="33" spans="1:11" s="44" customFormat="1" ht="21.75" customHeight="1">
      <c r="A33" s="55">
        <v>2</v>
      </c>
      <c r="B33" s="562" t="s">
        <v>776</v>
      </c>
      <c r="C33" s="563"/>
      <c r="D33" s="564"/>
      <c r="E33" s="92"/>
      <c r="F33" s="92">
        <f>F34+F35</f>
        <v>2374</v>
      </c>
      <c r="G33" s="92">
        <f>G34+G35</f>
        <v>2005</v>
      </c>
      <c r="H33" s="92">
        <f>H34+H35</f>
        <v>2005</v>
      </c>
      <c r="I33" s="45"/>
      <c r="J33" s="45"/>
      <c r="K33" s="45"/>
    </row>
    <row r="34" spans="1:11" s="44" customFormat="1" ht="18.75" customHeight="1">
      <c r="A34" s="55"/>
      <c r="B34" s="562" t="s">
        <v>48</v>
      </c>
      <c r="C34" s="563"/>
      <c r="D34" s="564"/>
      <c r="E34" s="92"/>
      <c r="F34" s="92"/>
      <c r="G34" s="92"/>
      <c r="H34" s="92"/>
      <c r="I34" s="45"/>
      <c r="J34" s="45"/>
      <c r="K34" s="45"/>
    </row>
    <row r="35" spans="1:11" s="44" customFormat="1" ht="42.75" customHeight="1">
      <c r="A35" s="55"/>
      <c r="B35" s="562" t="s">
        <v>768</v>
      </c>
      <c r="C35" s="563"/>
      <c r="D35" s="564"/>
      <c r="E35" s="92">
        <f>E32</f>
        <v>1187136.1204000001</v>
      </c>
      <c r="F35" s="92">
        <f>ROUND(E35*0.002,0)</f>
        <v>2374</v>
      </c>
      <c r="G35" s="92">
        <f>ROUND(J23*0.002,0)</f>
        <v>2005</v>
      </c>
      <c r="H35" s="92">
        <f>ROUND(K23*0.002,0)</f>
        <v>2005</v>
      </c>
      <c r="I35" s="45"/>
      <c r="J35" s="45"/>
      <c r="K35" s="45"/>
    </row>
    <row r="36" spans="1:11" s="44" customFormat="1" ht="20.25" customHeight="1">
      <c r="A36" s="55"/>
      <c r="B36" s="565" t="s">
        <v>371</v>
      </c>
      <c r="C36" s="565"/>
      <c r="D36" s="565"/>
      <c r="E36" s="97"/>
      <c r="F36" s="97">
        <f>F30+F33</f>
        <v>358515</v>
      </c>
      <c r="G36" s="97">
        <f>G30+G33</f>
        <v>302706</v>
      </c>
      <c r="H36" s="97">
        <f>H30+H33</f>
        <v>302706</v>
      </c>
      <c r="I36" s="45"/>
      <c r="J36" s="45"/>
      <c r="K36" s="45"/>
    </row>
    <row r="37" spans="2:13" s="44" customFormat="1" ht="15">
      <c r="B37" s="45"/>
      <c r="C37" s="45"/>
      <c r="D37" s="45"/>
      <c r="E37" s="45"/>
      <c r="F37" s="45"/>
      <c r="G37" s="45"/>
      <c r="H37" s="45"/>
      <c r="I37" s="45"/>
      <c r="J37" s="45"/>
      <c r="K37" s="45"/>
      <c r="M37" s="148"/>
    </row>
    <row r="38" spans="1:11" s="58" customFormat="1" ht="14.25">
      <c r="A38" s="58" t="s">
        <v>392</v>
      </c>
      <c r="B38" s="48"/>
      <c r="C38" s="48"/>
      <c r="D38" s="48"/>
      <c r="E38" s="48"/>
      <c r="F38" s="48"/>
      <c r="G38" s="48"/>
      <c r="H38" s="48"/>
      <c r="I38" s="48"/>
      <c r="J38" s="48"/>
      <c r="K38" s="48"/>
    </row>
    <row r="39" spans="2:11" s="44" customFormat="1" ht="15">
      <c r="B39" s="45"/>
      <c r="C39" s="45"/>
      <c r="D39" s="45"/>
      <c r="E39" s="45"/>
      <c r="F39" s="45"/>
      <c r="G39" s="45"/>
      <c r="H39" s="45"/>
      <c r="I39" s="45"/>
      <c r="J39" s="45"/>
      <c r="K39" s="45"/>
    </row>
    <row r="40" spans="1:11" s="44" customFormat="1" ht="72.75">
      <c r="A40" s="89" t="s">
        <v>373</v>
      </c>
      <c r="B40" s="568" t="s">
        <v>393</v>
      </c>
      <c r="C40" s="570"/>
      <c r="D40" s="84" t="s">
        <v>394</v>
      </c>
      <c r="E40" s="84" t="s">
        <v>395</v>
      </c>
      <c r="F40" s="84" t="s">
        <v>726</v>
      </c>
      <c r="G40" s="84" t="s">
        <v>483</v>
      </c>
      <c r="H40" s="84" t="s">
        <v>727</v>
      </c>
      <c r="I40" s="45"/>
      <c r="J40" s="45"/>
      <c r="K40" s="45"/>
    </row>
    <row r="41" spans="1:11" s="44" customFormat="1" ht="15">
      <c r="A41" s="85">
        <v>1</v>
      </c>
      <c r="B41" s="544">
        <v>2</v>
      </c>
      <c r="C41" s="545"/>
      <c r="D41" s="85">
        <v>3</v>
      </c>
      <c r="E41" s="85">
        <v>4</v>
      </c>
      <c r="F41" s="85">
        <v>5</v>
      </c>
      <c r="G41" s="85">
        <v>6</v>
      </c>
      <c r="H41" s="85">
        <v>7</v>
      </c>
      <c r="I41" s="45"/>
      <c r="J41" s="45"/>
      <c r="K41" s="45"/>
    </row>
    <row r="42" spans="1:11" s="44" customFormat="1" ht="15">
      <c r="A42" s="55">
        <v>1</v>
      </c>
      <c r="B42" s="542" t="s">
        <v>771</v>
      </c>
      <c r="C42" s="543"/>
      <c r="D42" s="92">
        <v>2705488.5</v>
      </c>
      <c r="E42" s="104">
        <v>0.022</v>
      </c>
      <c r="F42" s="92">
        <f>D42*E42*0.05-6.04</f>
        <v>2969.99735</v>
      </c>
      <c r="G42" s="92">
        <f>F42</f>
        <v>2969.99735</v>
      </c>
      <c r="H42" s="92">
        <f>G42</f>
        <v>2969.99735</v>
      </c>
      <c r="I42" s="45"/>
      <c r="J42" s="45"/>
      <c r="K42" s="45"/>
    </row>
    <row r="43" spans="1:11" s="44" customFormat="1" ht="15">
      <c r="A43" s="55">
        <v>2</v>
      </c>
      <c r="B43" s="542" t="s">
        <v>772</v>
      </c>
      <c r="C43" s="543"/>
      <c r="D43" s="92">
        <v>27090851.24</v>
      </c>
      <c r="E43" s="104">
        <v>0.015</v>
      </c>
      <c r="F43" s="92">
        <f>D43*E43*0.05-0.14</f>
        <v>20317.99843</v>
      </c>
      <c r="G43" s="92">
        <f>F43</f>
        <v>20317.99843</v>
      </c>
      <c r="H43" s="92">
        <f>G43</f>
        <v>20317.99843</v>
      </c>
      <c r="I43" s="45"/>
      <c r="J43" s="45"/>
      <c r="K43" s="45"/>
    </row>
    <row r="44" spans="1:11" s="44" customFormat="1" ht="15">
      <c r="A44" s="55"/>
      <c r="B44" s="544"/>
      <c r="C44" s="545"/>
      <c r="D44" s="57"/>
      <c r="E44" s="57"/>
      <c r="F44" s="92"/>
      <c r="G44" s="92"/>
      <c r="H44" s="92"/>
      <c r="I44" s="45"/>
      <c r="J44" s="45"/>
      <c r="K44" s="45"/>
    </row>
    <row r="45" spans="1:11" s="44" customFormat="1" ht="15">
      <c r="A45" s="55"/>
      <c r="B45" s="544"/>
      <c r="C45" s="545"/>
      <c r="D45" s="57"/>
      <c r="E45" s="57"/>
      <c r="F45" s="92"/>
      <c r="G45" s="92"/>
      <c r="H45" s="92"/>
      <c r="I45" s="45"/>
      <c r="J45" s="45"/>
      <c r="K45" s="45"/>
    </row>
    <row r="46" spans="1:11" s="44" customFormat="1" ht="15">
      <c r="A46" s="110"/>
      <c r="B46" s="551" t="s">
        <v>371</v>
      </c>
      <c r="C46" s="552"/>
      <c r="D46" s="96"/>
      <c r="E46" s="96"/>
      <c r="F46" s="97">
        <f>SUM(F42:F45)</f>
        <v>23287.99578</v>
      </c>
      <c r="G46" s="97">
        <f>SUM(G42:G45)</f>
        <v>23287.99578</v>
      </c>
      <c r="H46" s="97">
        <f>SUM(H42:H45)</f>
        <v>23287.99578</v>
      </c>
      <c r="I46" s="45"/>
      <c r="J46" s="45"/>
      <c r="K46" s="45"/>
    </row>
    <row r="47" spans="2:13" s="44" customFormat="1" ht="15">
      <c r="B47" s="45"/>
      <c r="C47" s="45"/>
      <c r="D47" s="45"/>
      <c r="E47" s="45"/>
      <c r="F47" s="45"/>
      <c r="G47" s="45"/>
      <c r="H47" s="45"/>
      <c r="I47" s="45"/>
      <c r="J47" s="45"/>
      <c r="K47" s="161"/>
      <c r="M47" s="148"/>
    </row>
    <row r="48" spans="1:11" s="58" customFormat="1" ht="14.25" customHeight="1">
      <c r="A48" s="58" t="s">
        <v>400</v>
      </c>
      <c r="B48" s="48"/>
      <c r="C48" s="48"/>
      <c r="D48" s="48"/>
      <c r="E48" s="48"/>
      <c r="F48" s="48"/>
      <c r="G48" s="48"/>
      <c r="H48" s="48"/>
      <c r="I48" s="48"/>
      <c r="J48" s="48"/>
      <c r="K48" s="48"/>
    </row>
    <row r="49" spans="2:11" s="44" customFormat="1" ht="15">
      <c r="B49" s="45"/>
      <c r="C49" s="45"/>
      <c r="D49" s="45"/>
      <c r="E49" s="45"/>
      <c r="F49" s="45"/>
      <c r="G49" s="45"/>
      <c r="H49" s="45"/>
      <c r="I49" s="45"/>
      <c r="J49" s="45"/>
      <c r="K49" s="45"/>
    </row>
    <row r="50" spans="1:11" s="58" customFormat="1" ht="14.25">
      <c r="A50" s="58" t="s">
        <v>409</v>
      </c>
      <c r="B50" s="48"/>
      <c r="C50" s="48"/>
      <c r="D50" s="48"/>
      <c r="E50" s="48"/>
      <c r="F50" s="48"/>
      <c r="G50" s="48"/>
      <c r="H50" s="48"/>
      <c r="I50" s="48"/>
      <c r="J50" s="48"/>
      <c r="K50" s="48"/>
    </row>
    <row r="51" spans="2:11" s="44" customFormat="1" ht="15">
      <c r="B51" s="45"/>
      <c r="C51" s="45"/>
      <c r="D51" s="45"/>
      <c r="E51" s="45"/>
      <c r="F51" s="45"/>
      <c r="G51" s="45"/>
      <c r="H51" s="45"/>
      <c r="I51" s="45"/>
      <c r="J51" s="45"/>
      <c r="K51" s="45"/>
    </row>
    <row r="52" spans="1:11" s="44" customFormat="1" ht="36.75">
      <c r="A52" s="89" t="s">
        <v>373</v>
      </c>
      <c r="B52" s="568" t="s">
        <v>0</v>
      </c>
      <c r="C52" s="570"/>
      <c r="D52" s="84" t="s">
        <v>410</v>
      </c>
      <c r="E52" s="84" t="s">
        <v>411</v>
      </c>
      <c r="F52" s="84" t="s">
        <v>412</v>
      </c>
      <c r="G52" s="84" t="s">
        <v>486</v>
      </c>
      <c r="H52" s="84" t="s">
        <v>705</v>
      </c>
      <c r="I52" s="84" t="s">
        <v>706</v>
      </c>
      <c r="J52" s="45"/>
      <c r="K52" s="45"/>
    </row>
    <row r="53" spans="1:11" s="44" customFormat="1" ht="15">
      <c r="A53" s="85">
        <v>1</v>
      </c>
      <c r="B53" s="544">
        <v>2</v>
      </c>
      <c r="C53" s="545"/>
      <c r="D53" s="85">
        <v>3</v>
      </c>
      <c r="E53" s="85">
        <v>4</v>
      </c>
      <c r="F53" s="85">
        <v>5</v>
      </c>
      <c r="G53" s="85">
        <v>6</v>
      </c>
      <c r="H53" s="85">
        <v>7</v>
      </c>
      <c r="I53" s="85">
        <v>8</v>
      </c>
      <c r="J53" s="45"/>
      <c r="K53" s="45"/>
    </row>
    <row r="54" spans="1:11" s="44" customFormat="1" ht="15">
      <c r="A54" s="55">
        <v>1</v>
      </c>
      <c r="B54" s="542" t="s">
        <v>758</v>
      </c>
      <c r="C54" s="543"/>
      <c r="D54" s="92">
        <v>2.999257</v>
      </c>
      <c r="E54" s="92">
        <v>2253.084</v>
      </c>
      <c r="F54" s="57">
        <v>1</v>
      </c>
      <c r="G54" s="92">
        <f>D54*E54*F54</f>
        <v>6757.577958588</v>
      </c>
      <c r="H54" s="92">
        <f>G54</f>
        <v>6757.577958588</v>
      </c>
      <c r="I54" s="92">
        <f>H54</f>
        <v>6757.577958588</v>
      </c>
      <c r="J54" s="45"/>
      <c r="K54" s="45"/>
    </row>
    <row r="55" spans="1:11" s="44" customFormat="1" ht="15">
      <c r="A55" s="55"/>
      <c r="B55" s="542" t="s">
        <v>497</v>
      </c>
      <c r="C55" s="543"/>
      <c r="D55" s="92">
        <v>162</v>
      </c>
      <c r="E55" s="92">
        <v>9.18</v>
      </c>
      <c r="F55" s="57">
        <v>1</v>
      </c>
      <c r="G55" s="92">
        <f>D55*E55*F55</f>
        <v>1487.1599999999999</v>
      </c>
      <c r="H55" s="92">
        <f>G55</f>
        <v>1487.1599999999999</v>
      </c>
      <c r="I55" s="92">
        <f>H55</f>
        <v>1487.1599999999999</v>
      </c>
      <c r="J55" s="45"/>
      <c r="K55" s="45"/>
    </row>
    <row r="56" spans="1:11" s="44" customFormat="1" ht="15">
      <c r="A56" s="55"/>
      <c r="B56" s="544"/>
      <c r="C56" s="545"/>
      <c r="D56" s="57"/>
      <c r="E56" s="57"/>
      <c r="F56" s="57"/>
      <c r="G56" s="92"/>
      <c r="H56" s="92"/>
      <c r="I56" s="92"/>
      <c r="J56" s="45"/>
      <c r="K56" s="45"/>
    </row>
    <row r="57" spans="1:11" s="44" customFormat="1" ht="15">
      <c r="A57" s="110"/>
      <c r="B57" s="551" t="s">
        <v>371</v>
      </c>
      <c r="C57" s="552"/>
      <c r="D57" s="96"/>
      <c r="E57" s="96"/>
      <c r="F57" s="96"/>
      <c r="G57" s="97">
        <f>SUM(G54:G56)</f>
        <v>8244.737958588</v>
      </c>
      <c r="H57" s="97">
        <f>SUM(H54:H56)</f>
        <v>8244.737958588</v>
      </c>
      <c r="I57" s="97">
        <f>SUM(I54:I56)</f>
        <v>8244.737958588</v>
      </c>
      <c r="J57" s="45"/>
      <c r="K57" s="161"/>
    </row>
    <row r="58" spans="2:13" s="44" customFormat="1" ht="15">
      <c r="B58" s="45"/>
      <c r="C58" s="45"/>
      <c r="D58" s="45"/>
      <c r="E58" s="45"/>
      <c r="F58" s="45"/>
      <c r="G58" s="45"/>
      <c r="H58" s="45"/>
      <c r="I58" s="45"/>
      <c r="J58" s="45"/>
      <c r="K58" s="45"/>
      <c r="M58" s="148"/>
    </row>
    <row r="59" spans="2:11" s="44" customFormat="1" ht="15">
      <c r="B59" s="45"/>
      <c r="C59" s="45"/>
      <c r="D59" s="45"/>
      <c r="E59" s="45"/>
      <c r="F59" s="45"/>
      <c r="G59" s="45"/>
      <c r="H59" s="45"/>
      <c r="I59" s="45"/>
      <c r="J59" s="45"/>
      <c r="K59" s="45"/>
    </row>
    <row r="60" spans="1:11" s="58" customFormat="1" ht="14.25">
      <c r="A60" s="58" t="s">
        <v>417</v>
      </c>
      <c r="B60" s="48"/>
      <c r="C60" s="48"/>
      <c r="D60" s="48"/>
      <c r="E60" s="48"/>
      <c r="F60" s="48"/>
      <c r="G60" s="48"/>
      <c r="H60" s="48"/>
      <c r="I60" s="48"/>
      <c r="J60" s="48"/>
      <c r="K60" s="48"/>
    </row>
    <row r="61" spans="2:11" s="44" customFormat="1" ht="15">
      <c r="B61" s="45"/>
      <c r="C61" s="45"/>
      <c r="D61" s="45"/>
      <c r="E61" s="45"/>
      <c r="F61" s="45"/>
      <c r="G61" s="45"/>
      <c r="H61" s="45"/>
      <c r="I61" s="45"/>
      <c r="J61" s="45"/>
      <c r="K61" s="45"/>
    </row>
    <row r="62" spans="1:11" s="44" customFormat="1" ht="24.75">
      <c r="A62" s="89" t="s">
        <v>373</v>
      </c>
      <c r="B62" s="553" t="s">
        <v>418</v>
      </c>
      <c r="C62" s="554"/>
      <c r="D62" s="84" t="s">
        <v>419</v>
      </c>
      <c r="E62" s="84" t="s">
        <v>420</v>
      </c>
      <c r="F62" s="192" t="s">
        <v>486</v>
      </c>
      <c r="G62" s="192" t="s">
        <v>705</v>
      </c>
      <c r="H62" s="192" t="s">
        <v>706</v>
      </c>
      <c r="I62" s="45"/>
      <c r="J62" s="45"/>
      <c r="K62" s="45"/>
    </row>
    <row r="63" spans="1:11" s="44" customFormat="1" ht="15">
      <c r="A63" s="85">
        <v>1</v>
      </c>
      <c r="B63" s="544">
        <v>2</v>
      </c>
      <c r="C63" s="545"/>
      <c r="D63" s="85">
        <v>3</v>
      </c>
      <c r="E63" s="85">
        <v>4</v>
      </c>
      <c r="F63" s="85">
        <v>5</v>
      </c>
      <c r="G63" s="85">
        <v>6</v>
      </c>
      <c r="H63" s="85">
        <v>7</v>
      </c>
      <c r="I63" s="45"/>
      <c r="J63" s="45"/>
      <c r="K63" s="45"/>
    </row>
    <row r="64" spans="1:11" s="44" customFormat="1" ht="15">
      <c r="A64" s="88">
        <v>1</v>
      </c>
      <c r="B64" s="542" t="s">
        <v>498</v>
      </c>
      <c r="C64" s="543"/>
      <c r="D64" s="88"/>
      <c r="E64" s="88"/>
      <c r="F64" s="88"/>
      <c r="G64" s="88"/>
      <c r="H64" s="88"/>
      <c r="I64" s="45"/>
      <c r="J64" s="45"/>
      <c r="K64" s="45"/>
    </row>
    <row r="65" spans="1:11" s="44" customFormat="1" ht="15">
      <c r="A65" s="88"/>
      <c r="B65" s="542" t="s">
        <v>707</v>
      </c>
      <c r="C65" s="543"/>
      <c r="D65" s="88">
        <v>1</v>
      </c>
      <c r="E65" s="105">
        <v>39904</v>
      </c>
      <c r="F65" s="105">
        <f>D65*E65</f>
        <v>39904</v>
      </c>
      <c r="G65" s="105">
        <f>F65</f>
        <v>39904</v>
      </c>
      <c r="H65" s="105">
        <f>G65</f>
        <v>39904</v>
      </c>
      <c r="I65" s="45"/>
      <c r="J65" s="45"/>
      <c r="K65" s="45"/>
    </row>
    <row r="66" spans="1:11" s="44" customFormat="1" ht="15">
      <c r="A66" s="88"/>
      <c r="B66" s="544"/>
      <c r="C66" s="545"/>
      <c r="D66" s="88"/>
      <c r="E66" s="105"/>
      <c r="F66" s="105"/>
      <c r="G66" s="105"/>
      <c r="H66" s="105"/>
      <c r="I66" s="45"/>
      <c r="J66" s="45"/>
      <c r="K66" s="45"/>
    </row>
    <row r="67" spans="1:11" s="44" customFormat="1" ht="15">
      <c r="A67" s="197">
        <v>2</v>
      </c>
      <c r="B67" s="542" t="s">
        <v>708</v>
      </c>
      <c r="C67" s="543"/>
      <c r="D67" s="88">
        <v>1</v>
      </c>
      <c r="E67" s="105">
        <v>21600</v>
      </c>
      <c r="F67" s="105">
        <f>D67*E67</f>
        <v>21600</v>
      </c>
      <c r="G67" s="105">
        <f>F67</f>
        <v>21600</v>
      </c>
      <c r="H67" s="105">
        <f>G67</f>
        <v>21600</v>
      </c>
      <c r="I67" s="45"/>
      <c r="J67" s="45"/>
      <c r="K67" s="45"/>
    </row>
    <row r="68" spans="1:11" s="44" customFormat="1" ht="15">
      <c r="A68" s="55"/>
      <c r="B68" s="542" t="s">
        <v>709</v>
      </c>
      <c r="C68" s="543"/>
      <c r="D68" s="57"/>
      <c r="E68" s="105"/>
      <c r="F68" s="105"/>
      <c r="G68" s="105"/>
      <c r="H68" s="105"/>
      <c r="I68" s="45"/>
      <c r="J68" s="45"/>
      <c r="K68" s="45"/>
    </row>
    <row r="69" spans="1:11" s="44" customFormat="1" ht="15">
      <c r="A69" s="55"/>
      <c r="B69" s="542"/>
      <c r="C69" s="543"/>
      <c r="D69" s="57"/>
      <c r="E69" s="105"/>
      <c r="F69" s="105"/>
      <c r="G69" s="105"/>
      <c r="H69" s="105"/>
      <c r="I69" s="45"/>
      <c r="J69" s="45"/>
      <c r="K69" s="45"/>
    </row>
    <row r="70" spans="1:13" s="44" customFormat="1" ht="15">
      <c r="A70" s="110"/>
      <c r="B70" s="551" t="s">
        <v>371</v>
      </c>
      <c r="C70" s="552"/>
      <c r="D70" s="96"/>
      <c r="E70" s="111"/>
      <c r="F70" s="111">
        <f>SUM(F64:F69)</f>
        <v>61504</v>
      </c>
      <c r="G70" s="111">
        <f>SUM(G65:G69)</f>
        <v>61504</v>
      </c>
      <c r="H70" s="111">
        <f>SUM(H65:H69)</f>
        <v>61504</v>
      </c>
      <c r="I70" s="45"/>
      <c r="J70" s="45"/>
      <c r="K70" s="45"/>
      <c r="M70" s="44">
        <v>61504</v>
      </c>
    </row>
    <row r="71" spans="2:11" s="44" customFormat="1" ht="15">
      <c r="B71" s="45"/>
      <c r="C71" s="45"/>
      <c r="D71" s="45"/>
      <c r="E71" s="45"/>
      <c r="F71" s="45"/>
      <c r="G71" s="45"/>
      <c r="H71" s="45"/>
      <c r="I71" s="45"/>
      <c r="J71" s="45"/>
      <c r="K71" s="45"/>
    </row>
    <row r="72" spans="1:11" s="58" customFormat="1" ht="14.25">
      <c r="A72" s="58" t="s">
        <v>422</v>
      </c>
      <c r="B72" s="48"/>
      <c r="C72" s="48"/>
      <c r="D72" s="48"/>
      <c r="E72" s="48"/>
      <c r="F72" s="48"/>
      <c r="G72" s="48"/>
      <c r="H72" s="48"/>
      <c r="I72" s="48"/>
      <c r="J72" s="48"/>
      <c r="K72" s="48"/>
    </row>
    <row r="73" spans="2:11" s="44" customFormat="1" ht="15">
      <c r="B73" s="45"/>
      <c r="C73" s="45"/>
      <c r="D73" s="45"/>
      <c r="E73" s="45"/>
      <c r="F73" s="45"/>
      <c r="G73" s="45"/>
      <c r="H73" s="45"/>
      <c r="I73" s="45"/>
      <c r="J73" s="45"/>
      <c r="K73" s="45"/>
    </row>
    <row r="74" spans="1:11" s="44" customFormat="1" ht="24.75">
      <c r="A74" s="89" t="s">
        <v>373</v>
      </c>
      <c r="B74" s="553" t="s">
        <v>418</v>
      </c>
      <c r="C74" s="554"/>
      <c r="D74" s="84" t="s">
        <v>419</v>
      </c>
      <c r="E74" s="84" t="s">
        <v>420</v>
      </c>
      <c r="F74" s="196" t="s">
        <v>486</v>
      </c>
      <c r="G74" s="196" t="s">
        <v>705</v>
      </c>
      <c r="H74" s="196" t="s">
        <v>706</v>
      </c>
      <c r="I74" s="45"/>
      <c r="J74" s="45"/>
      <c r="K74" s="45"/>
    </row>
    <row r="75" spans="1:11" s="44" customFormat="1" ht="15">
      <c r="A75" s="85">
        <v>1</v>
      </c>
      <c r="B75" s="544">
        <v>2</v>
      </c>
      <c r="C75" s="545"/>
      <c r="D75" s="85">
        <v>3</v>
      </c>
      <c r="E75" s="85">
        <v>4</v>
      </c>
      <c r="F75" s="85">
        <v>5</v>
      </c>
      <c r="G75" s="85">
        <v>6</v>
      </c>
      <c r="H75" s="85">
        <v>7</v>
      </c>
      <c r="I75" s="45"/>
      <c r="J75" s="45"/>
      <c r="K75" s="45"/>
    </row>
    <row r="76" spans="1:11" s="44" customFormat="1" ht="15">
      <c r="A76" s="91">
        <v>1</v>
      </c>
      <c r="B76" s="542" t="s">
        <v>701</v>
      </c>
      <c r="C76" s="543"/>
      <c r="D76" s="57"/>
      <c r="E76" s="57"/>
      <c r="F76" s="57"/>
      <c r="G76" s="57"/>
      <c r="H76" s="57"/>
      <c r="I76" s="45"/>
      <c r="J76" s="45"/>
      <c r="K76" s="45"/>
    </row>
    <row r="77" spans="1:11" s="44" customFormat="1" ht="15">
      <c r="A77" s="91"/>
      <c r="B77" s="542" t="s">
        <v>710</v>
      </c>
      <c r="C77" s="543"/>
      <c r="D77" s="91">
        <v>1</v>
      </c>
      <c r="E77" s="108">
        <v>9600</v>
      </c>
      <c r="F77" s="105">
        <f>D77*E77</f>
        <v>9600</v>
      </c>
      <c r="G77" s="105">
        <f>F77</f>
        <v>9600</v>
      </c>
      <c r="H77" s="105">
        <f>G77</f>
        <v>9600</v>
      </c>
      <c r="I77" s="45"/>
      <c r="J77" s="45"/>
      <c r="K77" s="45"/>
    </row>
    <row r="78" spans="1:11" s="44" customFormat="1" ht="15">
      <c r="A78" s="91"/>
      <c r="B78" s="542"/>
      <c r="C78" s="543"/>
      <c r="D78" s="91"/>
      <c r="E78" s="108"/>
      <c r="F78" s="108"/>
      <c r="G78" s="108"/>
      <c r="H78" s="108"/>
      <c r="I78" s="45"/>
      <c r="J78" s="45"/>
      <c r="K78" s="45"/>
    </row>
    <row r="79" spans="1:11" s="44" customFormat="1" ht="15">
      <c r="A79" s="91">
        <v>2</v>
      </c>
      <c r="B79" s="542" t="s">
        <v>712</v>
      </c>
      <c r="C79" s="543"/>
      <c r="D79" s="91"/>
      <c r="E79" s="108"/>
      <c r="F79" s="108"/>
      <c r="G79" s="108"/>
      <c r="H79" s="108"/>
      <c r="I79" s="45"/>
      <c r="J79" s="45"/>
      <c r="K79" s="45"/>
    </row>
    <row r="80" spans="1:11" s="44" customFormat="1" ht="15">
      <c r="A80" s="91"/>
      <c r="B80" s="93" t="s">
        <v>713</v>
      </c>
      <c r="C80" s="94"/>
      <c r="D80" s="91">
        <v>1</v>
      </c>
      <c r="E80" s="108">
        <v>27826.96</v>
      </c>
      <c r="F80" s="105">
        <f>D80*E80</f>
        <v>27826.96</v>
      </c>
      <c r="G80" s="105">
        <f>F80</f>
        <v>27826.96</v>
      </c>
      <c r="H80" s="105">
        <f>G80</f>
        <v>27826.96</v>
      </c>
      <c r="I80" s="45"/>
      <c r="J80" s="45"/>
      <c r="K80" s="45"/>
    </row>
    <row r="81" spans="1:11" s="44" customFormat="1" ht="15">
      <c r="A81" s="91"/>
      <c r="B81" s="542"/>
      <c r="C81" s="543"/>
      <c r="D81" s="91"/>
      <c r="E81" s="108"/>
      <c r="F81" s="108"/>
      <c r="G81" s="108"/>
      <c r="H81" s="108"/>
      <c r="I81" s="45"/>
      <c r="J81" s="45"/>
      <c r="K81" s="45"/>
    </row>
    <row r="82" spans="1:11" s="44" customFormat="1" ht="15">
      <c r="A82" s="55">
        <v>3</v>
      </c>
      <c r="B82" s="542" t="s">
        <v>499</v>
      </c>
      <c r="C82" s="543"/>
      <c r="D82" s="57"/>
      <c r="E82" s="92"/>
      <c r="F82" s="92"/>
      <c r="G82" s="92"/>
      <c r="H82" s="92"/>
      <c r="I82" s="45"/>
      <c r="J82" s="45"/>
      <c r="K82" s="45"/>
    </row>
    <row r="83" spans="1:11" s="44" customFormat="1" ht="15">
      <c r="A83" s="55"/>
      <c r="B83" s="542" t="s">
        <v>711</v>
      </c>
      <c r="C83" s="543"/>
      <c r="D83" s="179">
        <v>1</v>
      </c>
      <c r="E83" s="108">
        <v>22544</v>
      </c>
      <c r="F83" s="105">
        <f>D83*E83</f>
        <v>22544</v>
      </c>
      <c r="G83" s="105">
        <f>F83</f>
        <v>22544</v>
      </c>
      <c r="H83" s="105">
        <f>G83</f>
        <v>22544</v>
      </c>
      <c r="I83" s="45"/>
      <c r="J83" s="45"/>
      <c r="K83" s="45"/>
    </row>
    <row r="84" spans="1:11" s="44" customFormat="1" ht="15">
      <c r="A84" s="55"/>
      <c r="B84" s="542"/>
      <c r="C84" s="543"/>
      <c r="D84" s="57"/>
      <c r="E84" s="92"/>
      <c r="F84" s="92"/>
      <c r="G84" s="92"/>
      <c r="H84" s="92"/>
      <c r="I84" s="45"/>
      <c r="J84" s="45"/>
      <c r="K84" s="45"/>
    </row>
    <row r="85" spans="1:13" s="44" customFormat="1" ht="15">
      <c r="A85" s="110"/>
      <c r="B85" s="551" t="s">
        <v>371</v>
      </c>
      <c r="C85" s="552"/>
      <c r="D85" s="96"/>
      <c r="E85" s="97"/>
      <c r="F85" s="97">
        <f>SUM(F76:F84)</f>
        <v>59970.96</v>
      </c>
      <c r="G85" s="97">
        <f>SUM(G76:G84)</f>
        <v>59970.96</v>
      </c>
      <c r="H85" s="97">
        <f>SUM(H76:H84)</f>
        <v>59970.96</v>
      </c>
      <c r="I85" s="45"/>
      <c r="J85" s="45"/>
      <c r="K85" s="45"/>
      <c r="M85" s="44">
        <v>59970.96</v>
      </c>
    </row>
    <row r="86" spans="2:11" s="44" customFormat="1" ht="15">
      <c r="B86" s="45"/>
      <c r="C86" s="45"/>
      <c r="D86" s="45"/>
      <c r="E86" s="45"/>
      <c r="F86" s="45"/>
      <c r="G86" s="45"/>
      <c r="H86" s="45"/>
      <c r="I86" s="45"/>
      <c r="J86" s="45"/>
      <c r="K86" s="45"/>
    </row>
    <row r="87" spans="1:11" s="58" customFormat="1" ht="14.25">
      <c r="A87" s="58" t="s">
        <v>423</v>
      </c>
      <c r="B87" s="48"/>
      <c r="C87" s="48"/>
      <c r="D87" s="48"/>
      <c r="E87" s="48"/>
      <c r="F87" s="48"/>
      <c r="G87" s="48"/>
      <c r="H87" s="48"/>
      <c r="I87" s="48"/>
      <c r="J87" s="48"/>
      <c r="K87" s="48"/>
    </row>
    <row r="88" spans="2:11" s="44" customFormat="1" ht="15">
      <c r="B88" s="45"/>
      <c r="C88" s="45"/>
      <c r="D88" s="45"/>
      <c r="E88" s="45"/>
      <c r="F88" s="45"/>
      <c r="G88" s="45"/>
      <c r="H88" s="45"/>
      <c r="I88" s="45"/>
      <c r="J88" s="45"/>
      <c r="K88" s="45"/>
    </row>
    <row r="89" spans="1:11" s="44" customFormat="1" ht="24.75">
      <c r="A89" s="89" t="s">
        <v>373</v>
      </c>
      <c r="B89" s="553" t="s">
        <v>418</v>
      </c>
      <c r="C89" s="554"/>
      <c r="D89" s="84" t="s">
        <v>419</v>
      </c>
      <c r="E89" s="84" t="s">
        <v>420</v>
      </c>
      <c r="F89" s="196" t="s">
        <v>486</v>
      </c>
      <c r="G89" s="196" t="s">
        <v>705</v>
      </c>
      <c r="H89" s="196" t="s">
        <v>706</v>
      </c>
      <c r="I89" s="45"/>
      <c r="J89" s="45"/>
      <c r="K89" s="45"/>
    </row>
    <row r="90" spans="1:11" s="44" customFormat="1" ht="15">
      <c r="A90" s="85">
        <v>1</v>
      </c>
      <c r="B90" s="544">
        <v>2</v>
      </c>
      <c r="C90" s="545"/>
      <c r="D90" s="85">
        <v>3</v>
      </c>
      <c r="E90" s="85">
        <v>4</v>
      </c>
      <c r="F90" s="85">
        <v>5</v>
      </c>
      <c r="G90" s="85">
        <v>6</v>
      </c>
      <c r="H90" s="85">
        <v>7</v>
      </c>
      <c r="I90" s="45"/>
      <c r="J90" s="45"/>
      <c r="K90" s="45"/>
    </row>
    <row r="91" spans="1:11" s="44" customFormat="1" ht="15">
      <c r="A91" s="107">
        <v>1</v>
      </c>
      <c r="B91" s="560" t="s">
        <v>500</v>
      </c>
      <c r="C91" s="561"/>
      <c r="D91" s="189">
        <v>1</v>
      </c>
      <c r="E91" s="108">
        <v>98411.52</v>
      </c>
      <c r="F91" s="108">
        <f>D91*E91</f>
        <v>98411.52</v>
      </c>
      <c r="G91" s="108">
        <f>F91</f>
        <v>98411.52</v>
      </c>
      <c r="H91" s="108">
        <f>G91</f>
        <v>98411.52</v>
      </c>
      <c r="I91" s="45"/>
      <c r="J91" s="45"/>
      <c r="K91" s="45"/>
    </row>
    <row r="92" spans="1:11" s="44" customFormat="1" ht="15">
      <c r="A92" s="178"/>
      <c r="B92" s="544"/>
      <c r="C92" s="545"/>
      <c r="D92" s="189"/>
      <c r="E92" s="108"/>
      <c r="F92" s="108"/>
      <c r="G92" s="108"/>
      <c r="H92" s="108"/>
      <c r="I92" s="45"/>
      <c r="J92" s="45"/>
      <c r="K92" s="45"/>
    </row>
    <row r="93" spans="1:11" s="44" customFormat="1" ht="29.25" customHeight="1">
      <c r="A93" s="197">
        <v>3</v>
      </c>
      <c r="B93" s="573" t="s">
        <v>714</v>
      </c>
      <c r="C93" s="561"/>
      <c r="D93" s="197">
        <v>1</v>
      </c>
      <c r="E93" s="108">
        <v>128426.24</v>
      </c>
      <c r="F93" s="108">
        <f>D93*E93</f>
        <v>128426.24</v>
      </c>
      <c r="G93" s="108">
        <f>F93</f>
        <v>128426.24</v>
      </c>
      <c r="H93" s="108">
        <f>G93</f>
        <v>128426.24</v>
      </c>
      <c r="I93" s="45"/>
      <c r="J93" s="45"/>
      <c r="K93" s="45"/>
    </row>
    <row r="94" spans="1:11" s="44" customFormat="1" ht="15">
      <c r="A94" s="107"/>
      <c r="B94" s="544"/>
      <c r="C94" s="545"/>
      <c r="D94" s="189"/>
      <c r="E94" s="108"/>
      <c r="F94" s="108"/>
      <c r="G94" s="108"/>
      <c r="H94" s="108"/>
      <c r="I94" s="45"/>
      <c r="J94" s="45"/>
      <c r="K94" s="45"/>
    </row>
    <row r="95" spans="1:11" s="44" customFormat="1" ht="15">
      <c r="A95" s="107">
        <v>3</v>
      </c>
      <c r="B95" s="560" t="s">
        <v>501</v>
      </c>
      <c r="C95" s="561"/>
      <c r="D95" s="189">
        <v>1</v>
      </c>
      <c r="E95" s="108">
        <v>109445.55</v>
      </c>
      <c r="F95" s="108">
        <f aca="true" t="shared" si="0" ref="F95:F101">D95*E95</f>
        <v>109445.55</v>
      </c>
      <c r="G95" s="108">
        <f>F95</f>
        <v>109445.55</v>
      </c>
      <c r="H95" s="108">
        <f>G95</f>
        <v>109445.55</v>
      </c>
      <c r="I95" s="45"/>
      <c r="J95" s="45"/>
      <c r="K95" s="45"/>
    </row>
    <row r="96" spans="1:11" s="44" customFormat="1" ht="15">
      <c r="A96" s="107"/>
      <c r="B96" s="544"/>
      <c r="C96" s="545"/>
      <c r="D96" s="189"/>
      <c r="E96" s="108"/>
      <c r="F96" s="108"/>
      <c r="G96" s="108"/>
      <c r="H96" s="108"/>
      <c r="I96" s="45"/>
      <c r="J96" s="45"/>
      <c r="K96" s="45"/>
    </row>
    <row r="97" spans="1:11" s="44" customFormat="1" ht="15">
      <c r="A97" s="107">
        <v>4</v>
      </c>
      <c r="B97" s="560" t="s">
        <v>502</v>
      </c>
      <c r="C97" s="561"/>
      <c r="D97" s="189">
        <v>1</v>
      </c>
      <c r="E97" s="108">
        <f>E99+E101</f>
        <v>155358.76</v>
      </c>
      <c r="F97" s="108">
        <f t="shared" si="0"/>
        <v>155358.76</v>
      </c>
      <c r="G97" s="108">
        <f>F97</f>
        <v>155358.76</v>
      </c>
      <c r="H97" s="108">
        <f>G97</f>
        <v>155358.76</v>
      </c>
      <c r="I97" s="45"/>
      <c r="J97" s="45"/>
      <c r="K97" s="45"/>
    </row>
    <row r="98" spans="1:11" s="44" customFormat="1" ht="15">
      <c r="A98" s="189"/>
      <c r="B98" s="544"/>
      <c r="C98" s="545"/>
      <c r="D98" s="189"/>
      <c r="E98" s="108"/>
      <c r="F98" s="108"/>
      <c r="G98" s="108"/>
      <c r="H98" s="108"/>
      <c r="I98" s="45"/>
      <c r="J98" s="45"/>
      <c r="K98" s="45"/>
    </row>
    <row r="99" spans="1:11" s="44" customFormat="1" ht="15">
      <c r="A99" s="189"/>
      <c r="B99" s="542" t="s">
        <v>702</v>
      </c>
      <c r="C99" s="543"/>
      <c r="D99" s="189">
        <v>1</v>
      </c>
      <c r="E99" s="108">
        <v>92400</v>
      </c>
      <c r="F99" s="108">
        <f t="shared" si="0"/>
        <v>92400</v>
      </c>
      <c r="G99" s="108"/>
      <c r="H99" s="108"/>
      <c r="I99" s="45"/>
      <c r="J99" s="45"/>
      <c r="K99" s="45"/>
    </row>
    <row r="100" spans="1:11" s="44" customFormat="1" ht="15">
      <c r="A100" s="107"/>
      <c r="B100" s="542"/>
      <c r="C100" s="543"/>
      <c r="D100" s="189"/>
      <c r="E100" s="108"/>
      <c r="F100" s="108"/>
      <c r="G100" s="55"/>
      <c r="H100" s="108"/>
      <c r="I100" s="45"/>
      <c r="J100" s="45"/>
      <c r="K100" s="45"/>
    </row>
    <row r="101" spans="1:11" s="44" customFormat="1" ht="15">
      <c r="A101" s="91"/>
      <c r="B101" s="542" t="s">
        <v>665</v>
      </c>
      <c r="C101" s="543"/>
      <c r="D101" s="189">
        <v>1</v>
      </c>
      <c r="E101" s="108">
        <v>62958.76</v>
      </c>
      <c r="F101" s="108">
        <f t="shared" si="0"/>
        <v>62958.76</v>
      </c>
      <c r="G101" s="108"/>
      <c r="H101" s="108"/>
      <c r="I101" s="45"/>
      <c r="J101" s="45"/>
      <c r="K101" s="45"/>
    </row>
    <row r="102" spans="1:11" s="44" customFormat="1" ht="15">
      <c r="A102" s="55"/>
      <c r="B102" s="551" t="s">
        <v>371</v>
      </c>
      <c r="C102" s="552"/>
      <c r="D102" s="96"/>
      <c r="E102" s="97"/>
      <c r="F102" s="97">
        <f>F91+F93+F95+F97</f>
        <v>491642.07</v>
      </c>
      <c r="G102" s="97">
        <f>G91+G93+G95+G97</f>
        <v>491642.07</v>
      </c>
      <c r="H102" s="97">
        <f>H91+H93+H95+H97</f>
        <v>491642.07</v>
      </c>
      <c r="I102" s="45"/>
      <c r="J102" s="45"/>
      <c r="K102" s="45"/>
    </row>
    <row r="103" spans="2:11" s="44" customFormat="1" ht="15.75" thickBot="1">
      <c r="B103" s="45"/>
      <c r="C103" s="45"/>
      <c r="D103" s="45"/>
      <c r="E103" s="45"/>
      <c r="F103" s="45"/>
      <c r="G103" s="45"/>
      <c r="H103" s="45"/>
      <c r="I103" s="45"/>
      <c r="J103" s="45"/>
      <c r="K103" s="45"/>
    </row>
    <row r="104" spans="1:13" s="44" customFormat="1" ht="15.75" thickBot="1">
      <c r="A104" s="62"/>
      <c r="B104" s="548" t="s">
        <v>424</v>
      </c>
      <c r="C104" s="549"/>
      <c r="D104" s="549"/>
      <c r="E104" s="550"/>
      <c r="F104" s="95">
        <f>I23+F36+F46+G57+F70+F85+F102+0.01</f>
        <v>2190300.8941385876</v>
      </c>
      <c r="G104" s="95">
        <f>J23+G36+G46+H57+G70+G85+G102+0.01</f>
        <v>1949691.564138588</v>
      </c>
      <c r="H104" s="95">
        <f>K23+H36+H46+I57+H70+H85+H102+0.01</f>
        <v>1949691.564138588</v>
      </c>
      <c r="I104" s="45"/>
      <c r="J104" s="45"/>
      <c r="K104" s="45"/>
      <c r="M104" s="44">
        <v>2190301</v>
      </c>
    </row>
    <row r="105" spans="2:14" s="44" customFormat="1" ht="15">
      <c r="B105" s="45"/>
      <c r="C105" s="45"/>
      <c r="D105" s="45"/>
      <c r="E105" s="45"/>
      <c r="F105" s="45"/>
      <c r="G105" s="45"/>
      <c r="H105" s="45"/>
      <c r="I105" s="45"/>
      <c r="J105" s="45"/>
      <c r="K105" s="45"/>
      <c r="M105" s="148">
        <f>M104-F104</f>
        <v>0.10586141236126423</v>
      </c>
      <c r="N105" s="148">
        <f>M104-G104</f>
        <v>240609.43586141197</v>
      </c>
    </row>
    <row r="106" spans="1:21" s="86" customFormat="1" ht="20.25" customHeight="1">
      <c r="A106" s="521" t="s">
        <v>196</v>
      </c>
      <c r="B106" s="521"/>
      <c r="C106" s="521"/>
      <c r="D106" s="509" t="s">
        <v>472</v>
      </c>
      <c r="E106" s="509"/>
      <c r="F106" s="98"/>
      <c r="G106" s="99"/>
      <c r="H106" s="509" t="s">
        <v>470</v>
      </c>
      <c r="I106" s="509"/>
      <c r="J106" s="38"/>
      <c r="K106" s="38"/>
      <c r="L106" s="38"/>
      <c r="M106" s="38"/>
      <c r="N106" s="38"/>
      <c r="O106" s="38"/>
      <c r="P106" s="38"/>
      <c r="Q106" s="38"/>
      <c r="R106" s="38"/>
      <c r="S106" s="38"/>
      <c r="T106" s="38"/>
      <c r="U106" s="87"/>
    </row>
    <row r="107" spans="1:21" s="86" customFormat="1" ht="20.25" customHeight="1">
      <c r="A107" s="546" t="s">
        <v>197</v>
      </c>
      <c r="B107" s="546"/>
      <c r="C107" s="546"/>
      <c r="D107" s="547" t="s">
        <v>425</v>
      </c>
      <c r="E107" s="547"/>
      <c r="F107" s="100" t="s">
        <v>426</v>
      </c>
      <c r="G107" s="101"/>
      <c r="H107" s="102" t="s">
        <v>427</v>
      </c>
      <c r="I107" s="102"/>
      <c r="J107" s="41"/>
      <c r="K107" s="41"/>
      <c r="L107" s="41"/>
      <c r="M107" s="41"/>
      <c r="N107" s="41"/>
      <c r="O107" s="41"/>
      <c r="P107" s="41"/>
      <c r="Q107" s="41"/>
      <c r="R107" s="41"/>
      <c r="S107" s="41"/>
      <c r="T107" s="41"/>
      <c r="U107" s="87"/>
    </row>
    <row r="108" spans="1:8" s="86" customFormat="1" ht="30" customHeight="1">
      <c r="A108" s="521" t="s">
        <v>496</v>
      </c>
      <c r="B108" s="521"/>
      <c r="C108" s="211"/>
      <c r="D108" s="572" t="s">
        <v>495</v>
      </c>
      <c r="E108" s="572"/>
      <c r="F108" s="98" t="s">
        <v>474</v>
      </c>
      <c r="G108" s="509" t="s">
        <v>471</v>
      </c>
      <c r="H108" s="509"/>
    </row>
    <row r="109" spans="1:8" s="86" customFormat="1" ht="15">
      <c r="A109" s="103"/>
      <c r="B109" s="103"/>
      <c r="C109" s="212"/>
      <c r="D109" s="547" t="s">
        <v>428</v>
      </c>
      <c r="E109" s="547"/>
      <c r="F109" s="102" t="s">
        <v>200</v>
      </c>
      <c r="G109" s="555" t="s">
        <v>201</v>
      </c>
      <c r="H109" s="555"/>
    </row>
    <row r="110" s="78" customFormat="1" ht="15"/>
    <row r="111" spans="1:5" s="78" customFormat="1" ht="15.75" thickBot="1">
      <c r="A111" s="521" t="str">
        <f>аренда!A33</f>
        <v> " 30 "  декабря    2022 г.</v>
      </c>
      <c r="B111" s="521"/>
      <c r="C111" s="521"/>
      <c r="D111" s="521"/>
      <c r="E111" s="521"/>
    </row>
    <row r="112" spans="2:11" s="44" customFormat="1" ht="15">
      <c r="B112" s="45"/>
      <c r="C112" s="45"/>
      <c r="D112" s="45"/>
      <c r="E112" s="45"/>
      <c r="F112" s="45"/>
      <c r="G112" s="45"/>
      <c r="H112" s="45"/>
      <c r="I112" s="45"/>
      <c r="J112" s="45"/>
      <c r="K112" s="45"/>
    </row>
    <row r="113" spans="2:11" s="44" customFormat="1" ht="15">
      <c r="B113" s="45"/>
      <c r="C113" s="45"/>
      <c r="D113" s="45"/>
      <c r="E113" s="45"/>
      <c r="F113" s="45"/>
      <c r="G113" s="45"/>
      <c r="H113" s="45"/>
      <c r="I113" s="45"/>
      <c r="J113" s="45"/>
      <c r="K113" s="45"/>
    </row>
    <row r="114" spans="2:11" s="44" customFormat="1" ht="15">
      <c r="B114" s="45"/>
      <c r="C114" s="45"/>
      <c r="D114" s="45"/>
      <c r="E114" s="45"/>
      <c r="F114" s="45"/>
      <c r="G114" s="45"/>
      <c r="H114" s="45"/>
      <c r="I114" s="45"/>
      <c r="J114" s="45"/>
      <c r="K114" s="45"/>
    </row>
    <row r="115" spans="2:11" s="44" customFormat="1" ht="15">
      <c r="B115" s="45"/>
      <c r="C115" s="45"/>
      <c r="D115" s="45"/>
      <c r="E115" s="45"/>
      <c r="F115" s="45"/>
      <c r="G115" s="45"/>
      <c r="H115" s="45"/>
      <c r="I115" s="45"/>
      <c r="J115" s="45"/>
      <c r="K115" s="45"/>
    </row>
    <row r="135" spans="2:11" s="44" customFormat="1" ht="15">
      <c r="B135" s="45"/>
      <c r="C135" s="45"/>
      <c r="D135" s="45"/>
      <c r="E135" s="45"/>
      <c r="F135" s="45"/>
      <c r="G135" s="45"/>
      <c r="H135" s="45"/>
      <c r="I135" s="45"/>
      <c r="J135" s="45"/>
      <c r="K135" s="45"/>
    </row>
    <row r="136" spans="2:11" s="44" customFormat="1" ht="15">
      <c r="B136" s="45"/>
      <c r="C136" s="45"/>
      <c r="D136" s="45"/>
      <c r="E136" s="45"/>
      <c r="F136" s="45"/>
      <c r="G136" s="45"/>
      <c r="H136" s="45"/>
      <c r="I136" s="45"/>
      <c r="J136" s="45"/>
      <c r="K136" s="45"/>
    </row>
    <row r="137" spans="2:11" s="44" customFormat="1" ht="15">
      <c r="B137" s="45"/>
      <c r="C137" s="45"/>
      <c r="D137" s="45"/>
      <c r="E137" s="45"/>
      <c r="F137" s="45"/>
      <c r="G137" s="45"/>
      <c r="H137" s="45"/>
      <c r="I137" s="45"/>
      <c r="J137" s="45"/>
      <c r="K137" s="45"/>
    </row>
  </sheetData>
  <sheetProtection/>
  <mergeCells count="83">
    <mergeCell ref="A111:E111"/>
    <mergeCell ref="B102:C102"/>
    <mergeCell ref="B104:E104"/>
    <mergeCell ref="A106:C106"/>
    <mergeCell ref="A107:C107"/>
    <mergeCell ref="B84:C84"/>
    <mergeCell ref="D106:E106"/>
    <mergeCell ref="D107:E107"/>
    <mergeCell ref="B91:C91"/>
    <mergeCell ref="B85:C85"/>
    <mergeCell ref="B46:C46"/>
    <mergeCell ref="B40:C40"/>
    <mergeCell ref="B41:C41"/>
    <mergeCell ref="B52:C52"/>
    <mergeCell ref="B42:C42"/>
    <mergeCell ref="B76:C76"/>
    <mergeCell ref="B55:C55"/>
    <mergeCell ref="B64:C64"/>
    <mergeCell ref="B65:C65"/>
    <mergeCell ref="B66:C66"/>
    <mergeCell ref="G109:H109"/>
    <mergeCell ref="H106:I106"/>
    <mergeCell ref="B79:C79"/>
    <mergeCell ref="B100:C100"/>
    <mergeCell ref="B101:C101"/>
    <mergeCell ref="B82:C82"/>
    <mergeCell ref="B93:C93"/>
    <mergeCell ref="G108:H108"/>
    <mergeCell ref="B96:C96"/>
    <mergeCell ref="B99:C99"/>
    <mergeCell ref="D13:G13"/>
    <mergeCell ref="K13:K15"/>
    <mergeCell ref="D14:D15"/>
    <mergeCell ref="A108:B108"/>
    <mergeCell ref="D108:E108"/>
    <mergeCell ref="D109:E109"/>
    <mergeCell ref="B33:D33"/>
    <mergeCell ref="B70:C70"/>
    <mergeCell ref="B83:C83"/>
    <mergeCell ref="B63:C63"/>
    <mergeCell ref="A26:H26"/>
    <mergeCell ref="B28:D28"/>
    <mergeCell ref="B29:D29"/>
    <mergeCell ref="B30:D30"/>
    <mergeCell ref="B31:D31"/>
    <mergeCell ref="B32:D32"/>
    <mergeCell ref="A1:K1"/>
    <mergeCell ref="A4:K4"/>
    <mergeCell ref="A6:B6"/>
    <mergeCell ref="A8:C8"/>
    <mergeCell ref="A13:A15"/>
    <mergeCell ref="B62:C62"/>
    <mergeCell ref="J13:J15"/>
    <mergeCell ref="B45:C45"/>
    <mergeCell ref="B56:C56"/>
    <mergeCell ref="B13:B15"/>
    <mergeCell ref="B74:C74"/>
    <mergeCell ref="B89:C89"/>
    <mergeCell ref="B75:C75"/>
    <mergeCell ref="B81:C81"/>
    <mergeCell ref="B68:C68"/>
    <mergeCell ref="B77:C77"/>
    <mergeCell ref="B78:C78"/>
    <mergeCell ref="B57:C57"/>
    <mergeCell ref="B67:C67"/>
    <mergeCell ref="D8:G8"/>
    <mergeCell ref="B95:C95"/>
    <mergeCell ref="B94:C94"/>
    <mergeCell ref="I13:I15"/>
    <mergeCell ref="H13:H15"/>
    <mergeCell ref="B34:D34"/>
    <mergeCell ref="B35:D35"/>
    <mergeCell ref="B36:D36"/>
    <mergeCell ref="B54:C54"/>
    <mergeCell ref="C13:C15"/>
    <mergeCell ref="B98:C98"/>
    <mergeCell ref="B97:C97"/>
    <mergeCell ref="B43:C43"/>
    <mergeCell ref="B44:C44"/>
    <mergeCell ref="B53:C53"/>
    <mergeCell ref="B69:C69"/>
    <mergeCell ref="B92:C92"/>
    <mergeCell ref="B90:C90"/>
  </mergeCells>
  <printOptions/>
  <pageMargins left="0.31496062992125984" right="0" top="0.15748031496062992" bottom="0.15748031496062992" header="0.31496062992125984" footer="0.31496062992125984"/>
  <pageSetup horizontalDpi="600" verticalDpi="600" orientation="portrait" paperSize="9" scale="65" r:id="rId1"/>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2023-03-15T13:52:55Z</cp:lastPrinted>
  <dcterms:created xsi:type="dcterms:W3CDTF">2011-01-11T10:25:48Z</dcterms:created>
  <dcterms:modified xsi:type="dcterms:W3CDTF">2023-03-15T13:53:26Z</dcterms:modified>
  <cp:category/>
  <cp:version/>
  <cp:contentType/>
  <cp:contentStatus/>
</cp:coreProperties>
</file>